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UBOŠ\Desktop\"/>
    </mc:Choice>
  </mc:AlternateContent>
  <bookViews>
    <workbookView xWindow="0" yWindow="0" windowWidth="21570" windowHeight="8955" firstSheet="1" activeTab="1"/>
  </bookViews>
  <sheets>
    <sheet name="Rekapitulace stavby" sheetId="1" state="veryHidden" r:id="rId1"/>
    <sheet name="1221-01 - Údržba kláštern..." sheetId="2" r:id="rId2"/>
  </sheets>
  <definedNames>
    <definedName name="_xlnm._FilterDatabase" localSheetId="1" hidden="1">'1221-01 - Údržba kláštern...'!$C$124:$K$155</definedName>
    <definedName name="_xlnm.Print_Titles" localSheetId="1">'1221-01 - Údržba kláštern...'!$124:$124</definedName>
    <definedName name="_xlnm.Print_Titles" localSheetId="0">'Rekapitulace stavby'!$92:$92</definedName>
    <definedName name="_xlnm.Print_Area" localSheetId="1">'1221-01 - Údržba kláštern...'!$C$4:$J$39,'1221-01 - Údržba kláštern...'!$C$50:$J$76,'1221-01 - Údržba kláštern...'!$C$82:$J$106,'1221-01 - Údržba kláštern...'!$C$112:$J$155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55" i="2"/>
  <c r="BH155" i="2"/>
  <c r="BG155" i="2"/>
  <c r="BF155" i="2"/>
  <c r="T155" i="2"/>
  <c r="T154" i="2" s="1"/>
  <c r="R155" i="2"/>
  <c r="R154" i="2" s="1"/>
  <c r="P155" i="2"/>
  <c r="P154" i="2" s="1"/>
  <c r="BI153" i="2"/>
  <c r="BH153" i="2"/>
  <c r="BG153" i="2"/>
  <c r="BF153" i="2"/>
  <c r="T153" i="2"/>
  <c r="T152" i="2" s="1"/>
  <c r="R153" i="2"/>
  <c r="R152" i="2" s="1"/>
  <c r="P153" i="2"/>
  <c r="P152" i="2" s="1"/>
  <c r="P151" i="2" s="1"/>
  <c r="BI150" i="2"/>
  <c r="BH150" i="2"/>
  <c r="BG150" i="2"/>
  <c r="BF150" i="2"/>
  <c r="T150" i="2"/>
  <c r="T149" i="2"/>
  <c r="R150" i="2"/>
  <c r="R149" i="2" s="1"/>
  <c r="P150" i="2"/>
  <c r="P149" i="2" s="1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T127" i="2" s="1"/>
  <c r="R128" i="2"/>
  <c r="R127" i="2" s="1"/>
  <c r="P128" i="2"/>
  <c r="P127" i="2" s="1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BK153" i="2"/>
  <c r="BK139" i="2"/>
  <c r="BK137" i="2"/>
  <c r="BK128" i="2"/>
  <c r="BK143" i="2"/>
  <c r="BK135" i="2"/>
  <c r="BK155" i="2"/>
  <c r="BK148" i="2"/>
  <c r="J143" i="2"/>
  <c r="J135" i="2"/>
  <c r="BK132" i="2"/>
  <c r="J148" i="2"/>
  <c r="J145" i="2"/>
  <c r="BK136" i="2"/>
  <c r="BK145" i="2"/>
  <c r="BK138" i="2"/>
  <c r="J132" i="2"/>
  <c r="J153" i="2"/>
  <c r="J138" i="2"/>
  <c r="J130" i="2"/>
  <c r="BK150" i="2"/>
  <c r="J144" i="2"/>
  <c r="J137" i="2"/>
  <c r="J131" i="2"/>
  <c r="BK147" i="2"/>
  <c r="J139" i="2"/>
  <c r="J155" i="2"/>
  <c r="BK140" i="2"/>
  <c r="J134" i="2"/>
  <c r="BK131" i="2"/>
  <c r="J150" i="2"/>
  <c r="J136" i="2"/>
  <c r="AS94" i="1"/>
  <c r="J147" i="2"/>
  <c r="J140" i="2"/>
  <c r="BK134" i="2"/>
  <c r="BK130" i="2"/>
  <c r="BK144" i="2"/>
  <c r="J128" i="2"/>
  <c r="T151" i="2" l="1"/>
  <c r="R151" i="2"/>
  <c r="R129" i="2"/>
  <c r="P133" i="2"/>
  <c r="BK142" i="2"/>
  <c r="J142" i="2" s="1"/>
  <c r="J101" i="2" s="1"/>
  <c r="P142" i="2"/>
  <c r="BK129" i="2"/>
  <c r="J129" i="2" s="1"/>
  <c r="J99" i="2" s="1"/>
  <c r="T129" i="2"/>
  <c r="T126" i="2" s="1"/>
  <c r="T125" i="2" s="1"/>
  <c r="T133" i="2"/>
  <c r="T142" i="2"/>
  <c r="P129" i="2"/>
  <c r="BK133" i="2"/>
  <c r="J133" i="2" s="1"/>
  <c r="J100" i="2" s="1"/>
  <c r="R133" i="2"/>
  <c r="R142" i="2"/>
  <c r="BK127" i="2"/>
  <c r="J127" i="2" s="1"/>
  <c r="J98" i="2" s="1"/>
  <c r="BK154" i="2"/>
  <c r="J154" i="2"/>
  <c r="J105" i="2" s="1"/>
  <c r="BK149" i="2"/>
  <c r="J149" i="2" s="1"/>
  <c r="J102" i="2" s="1"/>
  <c r="BK152" i="2"/>
  <c r="J152" i="2" s="1"/>
  <c r="J104" i="2" s="1"/>
  <c r="F92" i="2"/>
  <c r="BE130" i="2"/>
  <c r="BE134" i="2"/>
  <c r="BE137" i="2"/>
  <c r="BE145" i="2"/>
  <c r="BE153" i="2"/>
  <c r="E85" i="2"/>
  <c r="J89" i="2"/>
  <c r="BE128" i="2"/>
  <c r="BE136" i="2"/>
  <c r="BE138" i="2"/>
  <c r="BE131" i="2"/>
  <c r="BE132" i="2"/>
  <c r="BE139" i="2"/>
  <c r="BE140" i="2"/>
  <c r="BE144" i="2"/>
  <c r="BE147" i="2"/>
  <c r="BE148" i="2"/>
  <c r="BE155" i="2"/>
  <c r="BE135" i="2"/>
  <c r="BE143" i="2"/>
  <c r="BE150" i="2"/>
  <c r="F36" i="2"/>
  <c r="BC95" i="1" s="1"/>
  <c r="BC94" i="1" s="1"/>
  <c r="AY94" i="1" s="1"/>
  <c r="F35" i="2"/>
  <c r="BB95" i="1" s="1"/>
  <c r="BB94" i="1" s="1"/>
  <c r="W31" i="1" s="1"/>
  <c r="J34" i="2"/>
  <c r="AW95" i="1" s="1"/>
  <c r="F34" i="2"/>
  <c r="BA95" i="1"/>
  <c r="BA94" i="1"/>
  <c r="AW94" i="1" s="1"/>
  <c r="AK30" i="1" s="1"/>
  <c r="F37" i="2"/>
  <c r="BD95" i="1" s="1"/>
  <c r="BD94" i="1" s="1"/>
  <c r="W33" i="1" s="1"/>
  <c r="R126" i="2" l="1"/>
  <c r="R125" i="2" s="1"/>
  <c r="P126" i="2"/>
  <c r="P125" i="2" s="1"/>
  <c r="AU95" i="1" s="1"/>
  <c r="AU94" i="1" s="1"/>
  <c r="BK126" i="2"/>
  <c r="J126" i="2" s="1"/>
  <c r="J97" i="2" s="1"/>
  <c r="BK151" i="2"/>
  <c r="J151" i="2" s="1"/>
  <c r="J103" i="2" s="1"/>
  <c r="W30" i="1"/>
  <c r="W32" i="1"/>
  <c r="F33" i="2"/>
  <c r="AZ95" i="1" s="1"/>
  <c r="AZ94" i="1" s="1"/>
  <c r="AV94" i="1" s="1"/>
  <c r="AK29" i="1" s="1"/>
  <c r="AX94" i="1"/>
  <c r="J33" i="2"/>
  <c r="AV95" i="1" s="1"/>
  <c r="AT95" i="1" s="1"/>
  <c r="BK125" i="2" l="1"/>
  <c r="J125" i="2" s="1"/>
  <c r="J30" i="2" s="1"/>
  <c r="AG95" i="1" s="1"/>
  <c r="AG94" i="1" s="1"/>
  <c r="AK26" i="1" s="1"/>
  <c r="AK35" i="1" s="1"/>
  <c r="AT94" i="1"/>
  <c r="W29" i="1"/>
  <c r="J39" i="2" l="1"/>
  <c r="J96" i="2"/>
  <c r="AN94" i="1"/>
  <c r="AN95" i="1"/>
</calcChain>
</file>

<file path=xl/sharedStrings.xml><?xml version="1.0" encoding="utf-8"?>
<sst xmlns="http://schemas.openxmlformats.org/spreadsheetml/2006/main" count="602" uniqueCount="220">
  <si>
    <t>Export Komplet</t>
  </si>
  <si>
    <t/>
  </si>
  <si>
    <t>2.0</t>
  </si>
  <si>
    <t>False</t>
  </si>
  <si>
    <t>{e2ee6a30-0d98-4e9f-a7a8-1f46a1be8a5d}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</si>
  <si>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</si>
  <si>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</si>
  <si>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</si>
  <si>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</si>
  <si>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</si>
  <si>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</si>
  <si>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</si>
  <si>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</si>
  <si>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</si>
  <si>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VL1221-01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</si>
  <si>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</si>
  <si>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</si>
  <si>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klášterního mostu přes Milevský potok</t>
  </si>
  <si>
    <t>KSO:</t>
  </si>
  <si>
    <t>CC-CZ:</t>
  </si>
  <si>
    <t>Místo:</t>
  </si>
  <si>
    <t xml:space="preserve"> </t>
  </si>
  <si>
    <t>Datum:</t>
  </si>
  <si>
    <t>3. 12. 2021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</si>
  <si>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</si>
  <si>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</si>
  <si>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</si>
  <si>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</si>
  <si>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</si>
  <si>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</si>
  <si>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</si>
  <si>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</si>
  <si>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</si>
  <si>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</si>
  <si>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</si>
  <si>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</si>
  <si>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</si>
  <si>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</si>
  <si>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</si>
  <si>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</si>
  <si>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</si>
  <si>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</si>
  <si>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</si>
  <si>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</si>
  <si>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</si>
  <si>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</si>
  <si>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</si>
  <si>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</si>
  <si>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</si>
  <si>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</si>
  <si>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</si>
  <si>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</si>
  <si>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</si>
  <si>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</si>
  <si>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</si>
  <si>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</si>
  <si>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</si>
  <si>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</si>
  <si>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</si>
  <si>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</si>
  <si>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</si>
  <si>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</si>
  <si>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</si>
  <si>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</si>
  <si>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</si>
  <si>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</si>
  <si>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</si>
  <si>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</si>
  <si>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</si>
  <si>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</si>
  <si>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</si>
  <si>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</si>
  <si>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</si>
  <si>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</si>
  <si>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</si>
  <si>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</si>
  <si>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</si>
  <si>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</si>
  <si>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1221-01</t>
  </si>
  <si>
    <t>STA</t>
  </si>
  <si>
    <t>1</t>
  </si>
  <si>
    <t>{d6691900-0060-4aa1-8317-70de5cb7702e}</t>
  </si>
  <si>
    <t>2</t>
  </si>
  <si>
    <t>KRYCÍ LIST SOUPISU PRACÍ</t>
  </si>
  <si>
    <t>Objekt:</t>
  </si>
  <si>
    <t>1221-01 - Údržba klášterního mostu přes Milevský potok</t>
  </si>
  <si>
    <t>Milevsko</t>
  </si>
  <si>
    <t>Město Milevsko, nám. E Beneše 420, 39901 Milevsko</t>
  </si>
  <si>
    <t xml:space="preserve">60078936_x000D_
</t>
  </si>
  <si>
    <t>VL projekt</t>
  </si>
  <si>
    <t xml:space="preserve">CZ60078936_x000D_
</t>
  </si>
  <si>
    <t xml:space="preserve">Jindřich  J u k l  tel.: 602558222 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</si>
  <si>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</si>
  <si>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</si>
  <si>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</si>
  <si>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</si>
  <si>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</si>
  <si>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</si>
  <si>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2 -  Zakládání</t>
  </si>
  <si>
    <t xml:space="preserve">    6 -  Úpravy povrchů, podlahy a osazování výplní</t>
  </si>
  <si>
    <t xml:space="preserve">    9 -  Ostatní konstrukce a práce, bourání</t>
  </si>
  <si>
    <t xml:space="preserve">    997 - Přesun sutě</t>
  </si>
  <si>
    <t xml:space="preserve">    998 -  Přesun hmot</t>
  </si>
  <si>
    <t>VRN -  Vedlejší rozpočtové náklady</t>
  </si>
  <si>
    <t xml:space="preserve">    VRN3 -  Zařízení staveniště</t>
  </si>
  <si>
    <t xml:space="preserve">    VRN8 - 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</si>
  <si>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</si>
  <si>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</si>
  <si>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</si>
  <si>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</si>
  <si>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</si>
  <si>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</si>
  <si>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</si>
  <si>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</si>
  <si>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</si>
  <si>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</si>
  <si>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</si>
  <si>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</si>
  <si>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</si>
  <si>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</si>
  <si>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</si>
  <si>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</si>
  <si>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Zakládání</t>
  </si>
  <si>
    <t>K</t>
  </si>
  <si>
    <t>155281322</t>
  </si>
  <si>
    <t>Vysekání spár římsy + vyspárování aktivovanou maltou š do 50 mm hl do 150mm</t>
  </si>
  <si>
    <t>m</t>
  </si>
  <si>
    <t>4</t>
  </si>
  <si>
    <t>-368880028</t>
  </si>
  <si>
    <t>6</t>
  </si>
  <si>
    <t xml:space="preserve"> Úpravy povrchů, podlahy a osazování výplní</t>
  </si>
  <si>
    <t>611311121</t>
  </si>
  <si>
    <t>Prohoz vápennou omítkou s příměsí trasu stěn a stropů rovných nanášená ručně</t>
  </si>
  <si>
    <t>m2</t>
  </si>
  <si>
    <t>1075986922</t>
  </si>
  <si>
    <t>3</t>
  </si>
  <si>
    <t>612311111</t>
  </si>
  <si>
    <t>Vápenná omítka jemná jednovrstvá zatřená s příměsí trasu vnějších stěn nanášená ručně</t>
  </si>
  <si>
    <t>-1622260928</t>
  </si>
  <si>
    <t>622611132</t>
  </si>
  <si>
    <t>Nátěr silikátový dvojnásobný vnějších omítaných stěn včetně penetrace provedený ručně</t>
  </si>
  <si>
    <t>1673527864</t>
  </si>
  <si>
    <t>9</t>
  </si>
  <si>
    <t xml:space="preserve"> Ostatní konstrukce a práce, bourání</t>
  </si>
  <si>
    <t>5</t>
  </si>
  <si>
    <t>941111131</t>
  </si>
  <si>
    <t>Montáž lešení řadového trubkového lehkého s podlahami zatížení do 200 kg/m2 š do 1,5 m v do 10 m</t>
  </si>
  <si>
    <t>-385723404</t>
  </si>
  <si>
    <t>941111231</t>
  </si>
  <si>
    <t>Příplatek k lešení řadovému trubkovému lehkému s podlahami š 1,5 m v 10 m za první a ZKD den použití 366*60dní=21960m2</t>
  </si>
  <si>
    <t>1267858006</t>
  </si>
  <si>
    <t>7</t>
  </si>
  <si>
    <t>941111831</t>
  </si>
  <si>
    <t>Demontáž lešení řadového trubkového lehkého s podlahami zatížení do 200 kg/m2 š do 1,5 m v do 10 m</t>
  </si>
  <si>
    <t>-882877640</t>
  </si>
  <si>
    <t>8</t>
  </si>
  <si>
    <t>971033561</t>
  </si>
  <si>
    <t>Vybourání otvorů ve zdivu cihelném pl do 1 m2 na MVC nebo MV tl do 600 mm</t>
  </si>
  <si>
    <t>m3</t>
  </si>
  <si>
    <t>-1073544491</t>
  </si>
  <si>
    <t>985131111</t>
  </si>
  <si>
    <t>Očištění ploch stěn, kleneb a podlah tlakovou vodou</t>
  </si>
  <si>
    <t>825146675</t>
  </si>
  <si>
    <t>10</t>
  </si>
  <si>
    <t>985221111</t>
  </si>
  <si>
    <t>Doplnění zdiva kamenem do aktivované malty se spárami dl do 6 m/m2</t>
  </si>
  <si>
    <t>-923169075</t>
  </si>
  <si>
    <t>11</t>
  </si>
  <si>
    <t>M</t>
  </si>
  <si>
    <t>58380650</t>
  </si>
  <si>
    <t>kámen lomový neupravený žula, třída I netříděný</t>
  </si>
  <si>
    <t>t</t>
  </si>
  <si>
    <t>-702264593</t>
  </si>
  <si>
    <t>VV</t>
  </si>
  <si>
    <t>2,1108528*2,5 'Přepočtené koeficientem množství</t>
  </si>
  <si>
    <t>997</t>
  </si>
  <si>
    <t>Přesun sutě</t>
  </si>
  <si>
    <t>12</t>
  </si>
  <si>
    <t>997013211</t>
  </si>
  <si>
    <t>Vnitrostaveništní doprava suti a vybouraných hmot pro budovy v do 6 m ručně</t>
  </si>
  <si>
    <t>893841693</t>
  </si>
  <si>
    <t>13</t>
  </si>
  <si>
    <t>997013501</t>
  </si>
  <si>
    <t>Odvoz suti a vybouraných hmot na skládku nebo meziskládku do 1 km se složením</t>
  </si>
  <si>
    <t>1342661556</t>
  </si>
  <si>
    <t>14</t>
  </si>
  <si>
    <t>997013509</t>
  </si>
  <si>
    <t>Příplatek k odvozu suti a vybouraných hmot na skládku ZKD 1 km přes 1 km</t>
  </si>
  <si>
    <t>1298256167</t>
  </si>
  <si>
    <t>3,8*4 'Přepočtené koeficientem množství</t>
  </si>
  <si>
    <t>997013831</t>
  </si>
  <si>
    <t>Poplatek za uložení na skládce (skládkovné) stavebního odpadu směsného kód odpadu 170 904</t>
  </si>
  <si>
    <t>739799577</t>
  </si>
  <si>
    <t>16</t>
  </si>
  <si>
    <t>997221612</t>
  </si>
  <si>
    <t>Nakládání vybouraných hmot na dopravní prostředky pro vodorovnou dopravu</t>
  </si>
  <si>
    <t>180279046</t>
  </si>
  <si>
    <t>998</t>
  </si>
  <si>
    <t xml:space="preserve"> Přesun hmot</t>
  </si>
  <si>
    <t>17</t>
  </si>
  <si>
    <t>998011002</t>
  </si>
  <si>
    <t>Přesun hmot pro budovy zděné v do 12 m</t>
  </si>
  <si>
    <t>-567490293</t>
  </si>
  <si>
    <t>VRN</t>
  </si>
  <si>
    <t xml:space="preserve"> Vedlejší rozpočtové náklady</t>
  </si>
  <si>
    <t>VRN3</t>
  </si>
  <si>
    <t xml:space="preserve"> Zařízení staveniště</t>
  </si>
  <si>
    <t>18</t>
  </si>
  <si>
    <t>034403000</t>
  </si>
  <si>
    <t>Dopravní značení na staveništi - DIO</t>
  </si>
  <si>
    <t>sou</t>
  </si>
  <si>
    <t>1024</t>
  </si>
  <si>
    <t>232003316</t>
  </si>
  <si>
    <t>VRN8</t>
  </si>
  <si>
    <t xml:space="preserve"> Přesun stavebních kapacit</t>
  </si>
  <si>
    <t>19</t>
  </si>
  <si>
    <t>081103000</t>
  </si>
  <si>
    <t>Denní doprava pracovníků na pracoviště 60km*40dní</t>
  </si>
  <si>
    <t>km</t>
  </si>
  <si>
    <t>-1062012088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</si>
</sst>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78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09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8"/>
      <c r="BE5" s="206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21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8"/>
      <c r="BE6" s="207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7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07"/>
      <c r="BS8" s="15" t="s">
        <v>6</v>
      </c>
    </row>
    <row r="9" spans="1:74" s="1" customFormat="1" ht="14.45" customHeight="1">
      <c r="B9" s="18"/>
      <c r="AR9" s="18"/>
      <c r="BE9" s="207"/>
      <c r="BS9" s="15" t="s">
        <v>6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07"/>
      <c r="BS10" s="15" t="s">
        <v>6</v>
      </c>
    </row>
    <row r="11" spans="1:74" s="1" customFormat="1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207"/>
      <c r="BS11" s="15" t="s">
        <v>6</v>
      </c>
    </row>
    <row r="12" spans="1:74" s="1" customFormat="1" ht="6.95" customHeight="1">
      <c r="B12" s="18"/>
      <c r="AR12" s="18"/>
      <c r="BE12" s="207"/>
      <c r="BS12" s="15" t="s">
        <v>6</v>
      </c>
    </row>
    <row r="13" spans="1:74" s="1" customFormat="1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207"/>
      <c r="BS13" s="15" t="s">
        <v>6</v>
      </c>
    </row>
    <row r="14" spans="1:74" ht="12.75">
      <c r="B14" s="18"/>
      <c r="E14" s="211" t="s">
        <v>28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5" t="s">
        <v>26</v>
      </c>
      <c r="AN14" s="27" t="s">
        <v>28</v>
      </c>
      <c r="AR14" s="18"/>
      <c r="BE14" s="207"/>
      <c r="BS14" s="15" t="s">
        <v>6</v>
      </c>
    </row>
    <row r="15" spans="1:74" s="1" customFormat="1" ht="6.95" customHeight="1">
      <c r="B15" s="18"/>
      <c r="AR15" s="18"/>
      <c r="BE15" s="207"/>
      <c r="BS15" s="15" t="s">
        <v>3</v>
      </c>
    </row>
    <row r="16" spans="1:74" s="1" customFormat="1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207"/>
      <c r="BS16" s="15" t="s">
        <v>3</v>
      </c>
    </row>
    <row r="17" spans="1:71" s="1" customFormat="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207"/>
      <c r="BS17" s="15" t="s">
        <v>30</v>
      </c>
    </row>
    <row r="18" spans="1:71" s="1" customFormat="1" ht="6.95" customHeight="1">
      <c r="B18" s="18"/>
      <c r="AR18" s="18"/>
      <c r="BE18" s="207"/>
      <c r="BS18" s="15" t="s">
        <v>6</v>
      </c>
    </row>
    <row r="19" spans="1:71" s="1" customFormat="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207"/>
      <c r="BS19" s="15" t="s">
        <v>6</v>
      </c>
    </row>
    <row r="20" spans="1:71" s="1" customFormat="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207"/>
      <c r="BS20" s="15" t="s">
        <v>30</v>
      </c>
    </row>
    <row r="21" spans="1:71" s="1" customFormat="1" ht="6.95" customHeight="1">
      <c r="B21" s="18"/>
      <c r="AR21" s="18"/>
      <c r="BE21" s="207"/>
    </row>
    <row r="22" spans="1:71" s="1" customFormat="1" ht="12" customHeight="1">
      <c r="B22" s="18"/>
      <c r="D22" s="25" t="s">
        <v>32</v>
      </c>
      <c r="AR22" s="18"/>
      <c r="BE22" s="207"/>
    </row>
    <row r="23" spans="1:71" s="1" customFormat="1" ht="16.5" customHeight="1">
      <c r="B23" s="18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8"/>
      <c r="BE23" s="207"/>
    </row>
    <row r="24" spans="1:71" s="1" customFormat="1" ht="6.95" customHeight="1">
      <c r="B24" s="18"/>
      <c r="AR24" s="18"/>
      <c r="BE24" s="207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7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4">
        <f>ROUND(AG94,2)</f>
        <v>0</v>
      </c>
      <c r="AL26" s="215"/>
      <c r="AM26" s="215"/>
      <c r="AN26" s="215"/>
      <c r="AO26" s="215"/>
      <c r="AP26" s="30"/>
      <c r="AQ26" s="30"/>
      <c r="AR26" s="31"/>
      <c r="BE26" s="207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07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6" t="s">
        <v>34</v>
      </c>
      <c r="M28" s="216"/>
      <c r="N28" s="216"/>
      <c r="O28" s="216"/>
      <c r="P28" s="216"/>
      <c r="Q28" s="30"/>
      <c r="R28" s="30"/>
      <c r="S28" s="30"/>
      <c r="T28" s="30"/>
      <c r="U28" s="30"/>
      <c r="V28" s="30"/>
      <c r="W28" s="216" t="s">
        <v>35</v>
      </c>
      <c r="X28" s="216"/>
      <c r="Y28" s="216"/>
      <c r="Z28" s="216"/>
      <c r="AA28" s="216"/>
      <c r="AB28" s="216"/>
      <c r="AC28" s="216"/>
      <c r="AD28" s="216"/>
      <c r="AE28" s="216"/>
      <c r="AF28" s="30"/>
      <c r="AG28" s="30"/>
      <c r="AH28" s="30"/>
      <c r="AI28" s="30"/>
      <c r="AJ28" s="30"/>
      <c r="AK28" s="216" t="s">
        <v>36</v>
      </c>
      <c r="AL28" s="216"/>
      <c r="AM28" s="216"/>
      <c r="AN28" s="216"/>
      <c r="AO28" s="216"/>
      <c r="AP28" s="30"/>
      <c r="AQ28" s="30"/>
      <c r="AR28" s="31"/>
      <c r="BE28" s="207"/>
    </row>
    <row r="29" spans="1:71" s="3" customFormat="1" ht="14.45" customHeight="1">
      <c r="B29" s="35"/>
      <c r="D29" s="25" t="s">
        <v>37</v>
      </c>
      <c r="F29" s="25" t="s">
        <v>38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5"/>
      <c r="BE29" s="208"/>
    </row>
    <row r="30" spans="1:71" s="3" customFormat="1" ht="14.45" customHeight="1">
      <c r="B30" s="35"/>
      <c r="F30" s="25" t="s">
        <v>39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5"/>
      <c r="BE30" s="208"/>
    </row>
    <row r="31" spans="1:71" s="3" customFormat="1" ht="14.45" hidden="1" customHeight="1">
      <c r="B31" s="35"/>
      <c r="F31" s="25" t="s">
        <v>40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5"/>
      <c r="BE31" s="208"/>
    </row>
    <row r="32" spans="1:71" s="3" customFormat="1" ht="14.45" hidden="1" customHeight="1">
      <c r="B32" s="35"/>
      <c r="F32" s="25" t="s">
        <v>41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5"/>
      <c r="BE32" s="208"/>
    </row>
    <row r="33" spans="1:57" s="3" customFormat="1" ht="14.45" hidden="1" customHeight="1">
      <c r="B33" s="35"/>
      <c r="F33" s="25" t="s">
        <v>42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5"/>
      <c r="BE33" s="208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07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02" t="s">
        <v>45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4">
        <f>SUM(AK26:AK33)</f>
        <v>0</v>
      </c>
      <c r="AL35" s="203"/>
      <c r="AM35" s="203"/>
      <c r="AN35" s="203"/>
      <c r="AO35" s="20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VL1221-01</v>
      </c>
      <c r="AR84" s="49"/>
    </row>
    <row r="85" spans="1:91" s="5" customFormat="1" ht="36.950000000000003" customHeight="1">
      <c r="B85" s="50"/>
      <c r="C85" s="51" t="s">
        <v>16</v>
      </c>
      <c r="L85" s="190" t="str">
        <f>K6</f>
        <v>Údržba klášterního mostu přes Milevský potok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192" t="str">
        <f>IF(AN8= "","",AN8)</f>
        <v>3. 12. 2021</v>
      </c>
      <c r="AN87" s="192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193" t="str">
        <f>IF(E17="","",E17)</f>
        <v xml:space="preserve"> </v>
      </c>
      <c r="AN89" s="194"/>
      <c r="AO89" s="194"/>
      <c r="AP89" s="194"/>
      <c r="AQ89" s="30"/>
      <c r="AR89" s="31"/>
      <c r="AS89" s="195" t="s">
        <v>53</v>
      </c>
      <c r="AT89" s="19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193" t="str">
        <f>IF(E20="","",E20)</f>
        <v xml:space="preserve"> </v>
      </c>
      <c r="AN90" s="194"/>
      <c r="AO90" s="194"/>
      <c r="AP90" s="194"/>
      <c r="AQ90" s="30"/>
      <c r="AR90" s="31"/>
      <c r="AS90" s="197"/>
      <c r="AT90" s="19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7"/>
      <c r="AT91" s="19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180" t="s">
        <v>54</v>
      </c>
      <c r="D92" s="181"/>
      <c r="E92" s="181"/>
      <c r="F92" s="181"/>
      <c r="G92" s="181"/>
      <c r="H92" s="58"/>
      <c r="I92" s="182" t="s">
        <v>55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56</v>
      </c>
      <c r="AH92" s="181"/>
      <c r="AI92" s="181"/>
      <c r="AJ92" s="181"/>
      <c r="AK92" s="181"/>
      <c r="AL92" s="181"/>
      <c r="AM92" s="181"/>
      <c r="AN92" s="182" t="s">
        <v>57</v>
      </c>
      <c r="AO92" s="181"/>
      <c r="AP92" s="184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88">
        <f>ROUND(AG95,2)</f>
        <v>0</v>
      </c>
      <c r="AH94" s="188"/>
      <c r="AI94" s="188"/>
      <c r="AJ94" s="188"/>
      <c r="AK94" s="188"/>
      <c r="AL94" s="188"/>
      <c r="AM94" s="188"/>
      <c r="AN94" s="189">
        <f>SUM(AG94,AT94)</f>
        <v>0</v>
      </c>
      <c r="AO94" s="189"/>
      <c r="AP94" s="189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1" s="7" customFormat="1" ht="24.75" customHeight="1">
      <c r="A95" s="77" t="s">
        <v>77</v>
      </c>
      <c r="B95" s="78"/>
      <c r="C95" s="79"/>
      <c r="D95" s="187" t="s">
        <v>78</v>
      </c>
      <c r="E95" s="187"/>
      <c r="F95" s="187"/>
      <c r="G95" s="187"/>
      <c r="H95" s="187"/>
      <c r="I95" s="80"/>
      <c r="J95" s="187" t="s">
        <v>17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'1221-01 - Údržba kláštern...'!J30</f>
        <v>0</v>
      </c>
      <c r="AH95" s="186"/>
      <c r="AI95" s="186"/>
      <c r="AJ95" s="186"/>
      <c r="AK95" s="186"/>
      <c r="AL95" s="186"/>
      <c r="AM95" s="186"/>
      <c r="AN95" s="185">
        <f>SUM(AG95,AT95)</f>
        <v>0</v>
      </c>
      <c r="AO95" s="186"/>
      <c r="AP95" s="186"/>
      <c r="AQ95" s="81" t="s">
        <v>79</v>
      </c>
      <c r="AR95" s="78"/>
      <c r="AS95" s="82">
        <v>0</v>
      </c>
      <c r="AT95" s="83">
        <f>ROUND(SUM(AV95:AW95),2)</f>
        <v>0</v>
      </c>
      <c r="AU95" s="84">
        <f>'1221-01 - Údržba kláštern...'!P125</f>
        <v>0</v>
      </c>
      <c r="AV95" s="83">
        <f>'1221-01 - Údržba kláštern...'!J33</f>
        <v>0</v>
      </c>
      <c r="AW95" s="83">
        <f>'1221-01 - Údržba kláštern...'!J34</f>
        <v>0</v>
      </c>
      <c r="AX95" s="83">
        <f>'1221-01 - Údržba kláštern...'!J35</f>
        <v>0</v>
      </c>
      <c r="AY95" s="83">
        <f>'1221-01 - Údržba kláštern...'!J36</f>
        <v>0</v>
      </c>
      <c r="AZ95" s="83">
        <f>'1221-01 - Údržba kláštern...'!F33</f>
        <v>0</v>
      </c>
      <c r="BA95" s="83">
        <f>'1221-01 - Údržba kláštern...'!F34</f>
        <v>0</v>
      </c>
      <c r="BB95" s="83">
        <f>'1221-01 - Údržba kláštern...'!F35</f>
        <v>0</v>
      </c>
      <c r="BC95" s="83">
        <f>'1221-01 - Údržba kláštern...'!F36</f>
        <v>0</v>
      </c>
      <c r="BD95" s="85">
        <f>'1221-01 - Údržba kláštern...'!F37</f>
        <v>0</v>
      </c>
      <c r="BT95" s="86" t="s">
        <v>80</v>
      </c>
      <c r="BV95" s="86" t="s">
        <v>75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221-01 - Údržba klášter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tabSelected="1" topLeftCell="A7" workbookViewId="0">
      <selection activeCell="F15" sqref="F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81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83</v>
      </c>
      <c r="L4" s="18"/>
      <c r="M4" s="87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18" t="str">
        <f>'Rekapitulace stavby'!K6</f>
        <v>Údržba klášterního mostu přes Milevský potok</v>
      </c>
      <c r="F7" s="219"/>
      <c r="G7" s="219"/>
      <c r="H7" s="219"/>
      <c r="L7" s="18"/>
    </row>
    <row r="8" spans="1:46" s="2" customFormat="1" ht="12" customHeight="1">
      <c r="A8" s="30"/>
      <c r="B8" s="31"/>
      <c r="C8" s="30"/>
      <c r="D8" s="25" t="s">
        <v>84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90" t="s">
        <v>85</v>
      </c>
      <c r="F9" s="217"/>
      <c r="G9" s="217"/>
      <c r="H9" s="21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86</v>
      </c>
      <c r="G12" s="30"/>
      <c r="H12" s="30"/>
      <c r="I12" s="25" t="s">
        <v>22</v>
      </c>
      <c r="J12" s="53" t="str">
        <f>'Rekapitulace stavby'!AN8</f>
        <v>3. 12. 2021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">
        <v>87</v>
      </c>
      <c r="F15" s="30"/>
      <c r="G15" s="30"/>
      <c r="H15" s="30"/>
      <c r="I15" s="25" t="s">
        <v>26</v>
      </c>
      <c r="J15" s="23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27</v>
      </c>
      <c r="E17" s="30"/>
      <c r="F17" s="30"/>
      <c r="G17" s="30"/>
      <c r="H17" s="30"/>
      <c r="I17" s="25" t="s">
        <v>25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0" t="str">
        <f>'Rekapitulace stavby'!E14</f>
        <v>Vyplň údaj</v>
      </c>
      <c r="F18" s="209"/>
      <c r="G18" s="209"/>
      <c r="H18" s="209"/>
      <c r="I18" s="25" t="s">
        <v>26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29</v>
      </c>
      <c r="E20" s="30"/>
      <c r="F20" s="30"/>
      <c r="G20" s="30"/>
      <c r="H20" s="30"/>
      <c r="I20" s="25" t="s">
        <v>25</v>
      </c>
      <c r="J20" s="23" t="s">
        <v>88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">
        <v>89</v>
      </c>
      <c r="F21" s="30"/>
      <c r="G21" s="30"/>
      <c r="H21" s="30"/>
      <c r="I21" s="25" t="s">
        <v>26</v>
      </c>
      <c r="J21" s="23" t="s">
        <v>90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31</v>
      </c>
      <c r="E23" s="30"/>
      <c r="F23" s="30"/>
      <c r="G23" s="30"/>
      <c r="H23" s="30"/>
      <c r="I23" s="25" t="s">
        <v>25</v>
      </c>
      <c r="J23" s="23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">
        <v>91</v>
      </c>
      <c r="F24" s="30"/>
      <c r="G24" s="30"/>
      <c r="H24" s="30"/>
      <c r="I24" s="25" t="s">
        <v>26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8"/>
      <c r="B27" s="89"/>
      <c r="C27" s="88"/>
      <c r="D27" s="88"/>
      <c r="E27" s="213" t="s">
        <v>1</v>
      </c>
      <c r="F27" s="213"/>
      <c r="G27" s="213"/>
      <c r="H27" s="213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1" t="s">
        <v>33</v>
      </c>
      <c r="E30" s="30"/>
      <c r="F30" s="30"/>
      <c r="G30" s="30"/>
      <c r="H30" s="30"/>
      <c r="I30" s="30"/>
      <c r="J30" s="69">
        <f>ROUND(J125,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2" t="s">
        <v>37</v>
      </c>
      <c r="E33" s="25" t="s">
        <v>38</v>
      </c>
      <c r="F33" s="93">
        <f>ROUND((SUM(BE125:BE155)),  2)</f>
        <v>0</v>
      </c>
      <c r="G33" s="30"/>
      <c r="H33" s="30"/>
      <c r="I33" s="94">
        <v>0.21</v>
      </c>
      <c r="J33" s="93">
        <f>ROUND(((SUM(BE125:BE155))*I33),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39</v>
      </c>
      <c r="F34" s="93">
        <f>ROUND((SUM(BF125:BF155)),  2)</f>
        <v>0</v>
      </c>
      <c r="G34" s="30"/>
      <c r="H34" s="30"/>
      <c r="I34" s="94">
        <v>0.15</v>
      </c>
      <c r="J34" s="93">
        <f>ROUND(((SUM(BF125:BF155))*I34),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40</v>
      </c>
      <c r="F35" s="93">
        <f>ROUND((SUM(BG125:BG155)),  2)</f>
        <v>0</v>
      </c>
      <c r="G35" s="30"/>
      <c r="H35" s="30"/>
      <c r="I35" s="94">
        <v>0.21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41</v>
      </c>
      <c r="F36" s="93">
        <f>ROUND((SUM(BH125:BH155)),  2)</f>
        <v>0</v>
      </c>
      <c r="G36" s="30"/>
      <c r="H36" s="30"/>
      <c r="I36" s="94">
        <v>0.15</v>
      </c>
      <c r="J36" s="93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42</v>
      </c>
      <c r="F37" s="93">
        <f>ROUND((SUM(BI125:BI155)),  2)</f>
        <v>0</v>
      </c>
      <c r="G37" s="30"/>
      <c r="H37" s="30"/>
      <c r="I37" s="94">
        <v>0</v>
      </c>
      <c r="J37" s="9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5"/>
      <c r="D39" s="96" t="s">
        <v>43</v>
      </c>
      <c r="E39" s="58"/>
      <c r="F39" s="58"/>
      <c r="G39" s="97" t="s">
        <v>44</v>
      </c>
      <c r="H39" s="98" t="s">
        <v>45</v>
      </c>
      <c r="I39" s="58"/>
      <c r="J39" s="99">
        <f>SUM(J30:J37)</f>
        <v>0</v>
      </c>
      <c r="K39" s="10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48</v>
      </c>
      <c r="E61" s="33"/>
      <c r="F61" s="101" t="s">
        <v>49</v>
      </c>
      <c r="G61" s="43" t="s">
        <v>48</v>
      </c>
      <c r="H61" s="33"/>
      <c r="I61" s="33"/>
      <c r="J61" s="102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48</v>
      </c>
      <c r="E76" s="33"/>
      <c r="F76" s="101" t="s">
        <v>49</v>
      </c>
      <c r="G76" s="43" t="s">
        <v>48</v>
      </c>
      <c r="H76" s="33"/>
      <c r="I76" s="33"/>
      <c r="J76" s="102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18" t="str">
        <f>E7</f>
        <v>Údržba klášterního mostu přes Milevský potok</v>
      </c>
      <c r="F85" s="219"/>
      <c r="G85" s="219"/>
      <c r="H85" s="21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190" t="str">
        <f>E9</f>
        <v>1221-01 - Údržba klášterního mostu přes Milevský potok</v>
      </c>
      <c r="F87" s="217"/>
      <c r="G87" s="217"/>
      <c r="H87" s="21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>Milevsko</v>
      </c>
      <c r="G89" s="30"/>
      <c r="H89" s="30"/>
      <c r="I89" s="25" t="s">
        <v>22</v>
      </c>
      <c r="J89" s="53" t="str">
        <f>IF(J12="","",J12)</f>
        <v>3. 12. 2021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0"/>
      <c r="E91" s="30"/>
      <c r="F91" s="23" t="str">
        <f>E15</f>
        <v>Město Milevsko, nám. E Beneše 420, 39901 Milevsko</v>
      </c>
      <c r="G91" s="30"/>
      <c r="H91" s="30"/>
      <c r="I91" s="25" t="s">
        <v>29</v>
      </c>
      <c r="J91" s="28" t="str">
        <f>E21</f>
        <v>VL projekt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customHeight="1">
      <c r="A92" s="30"/>
      <c r="B92" s="31"/>
      <c r="C92" s="25" t="s">
        <v>27</v>
      </c>
      <c r="D92" s="30"/>
      <c r="E92" s="30"/>
      <c r="F92" s="23" t="str">
        <f>IF(E18="","",E18)</f>
        <v>Vyplň údaj</v>
      </c>
      <c r="G92" s="30"/>
      <c r="H92" s="30"/>
      <c r="I92" s="25" t="s">
        <v>31</v>
      </c>
      <c r="J92" s="28" t="str">
        <f>E24</f>
        <v xml:space="preserve">Jindřich  J u k l  tel.: 602558222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3" t="s">
        <v>93</v>
      </c>
      <c r="D94" s="95"/>
      <c r="E94" s="95"/>
      <c r="F94" s="95"/>
      <c r="G94" s="95"/>
      <c r="H94" s="95"/>
      <c r="I94" s="95"/>
      <c r="J94" s="104" t="s">
        <v>94</v>
      </c>
      <c r="K94" s="95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5" t="s">
        <v>95</v>
      </c>
      <c r="D96" s="30"/>
      <c r="E96" s="30"/>
      <c r="F96" s="30"/>
      <c r="G96" s="30"/>
      <c r="H96" s="30"/>
      <c r="I96" s="30"/>
      <c r="J96" s="69">
        <f>J125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96</v>
      </c>
    </row>
    <row r="97" spans="1:31" s="9" customFormat="1" ht="24.95" customHeight="1">
      <c r="B97" s="106"/>
      <c r="D97" s="107" t="s">
        <v>97</v>
      </c>
      <c r="E97" s="108"/>
      <c r="F97" s="108"/>
      <c r="G97" s="108"/>
      <c r="H97" s="108"/>
      <c r="I97" s="108"/>
      <c r="J97" s="109">
        <f>J126</f>
        <v>0</v>
      </c>
      <c r="L97" s="106"/>
    </row>
    <row r="98" spans="1:31" s="10" customFormat="1" ht="19.899999999999999" customHeight="1">
      <c r="B98" s="110"/>
      <c r="D98" s="111" t="s">
        <v>98</v>
      </c>
      <c r="E98" s="112"/>
      <c r="F98" s="112"/>
      <c r="G98" s="112"/>
      <c r="H98" s="112"/>
      <c r="I98" s="112"/>
      <c r="J98" s="113">
        <f>J127</f>
        <v>0</v>
      </c>
      <c r="L98" s="110"/>
    </row>
    <row r="99" spans="1:31" s="10" customFormat="1" ht="19.899999999999999" customHeight="1">
      <c r="B99" s="110"/>
      <c r="D99" s="111" t="s">
        <v>99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1:31" s="10" customFormat="1" ht="19.899999999999999" customHeight="1">
      <c r="B100" s="110"/>
      <c r="D100" s="111" t="s">
        <v>100</v>
      </c>
      <c r="E100" s="112"/>
      <c r="F100" s="112"/>
      <c r="G100" s="112"/>
      <c r="H100" s="112"/>
      <c r="I100" s="112"/>
      <c r="J100" s="113">
        <f>J133</f>
        <v>0</v>
      </c>
      <c r="L100" s="110"/>
    </row>
    <row r="101" spans="1:31" s="10" customFormat="1" ht="19.899999999999999" customHeight="1">
      <c r="B101" s="110"/>
      <c r="D101" s="111" t="s">
        <v>101</v>
      </c>
      <c r="E101" s="112"/>
      <c r="F101" s="112"/>
      <c r="G101" s="112"/>
      <c r="H101" s="112"/>
      <c r="I101" s="112"/>
      <c r="J101" s="113">
        <f>J142</f>
        <v>0</v>
      </c>
      <c r="L101" s="110"/>
    </row>
    <row r="102" spans="1:31" s="10" customFormat="1" ht="19.899999999999999" customHeight="1">
      <c r="B102" s="110"/>
      <c r="D102" s="111" t="s">
        <v>102</v>
      </c>
      <c r="E102" s="112"/>
      <c r="F102" s="112"/>
      <c r="G102" s="112"/>
      <c r="H102" s="112"/>
      <c r="I102" s="112"/>
      <c r="J102" s="113">
        <f>J149</f>
        <v>0</v>
      </c>
      <c r="L102" s="110"/>
    </row>
    <row r="103" spans="1:31" s="9" customFormat="1" ht="24.95" customHeight="1">
      <c r="B103" s="106"/>
      <c r="D103" s="107" t="s">
        <v>103</v>
      </c>
      <c r="E103" s="108"/>
      <c r="F103" s="108"/>
      <c r="G103" s="108"/>
      <c r="H103" s="108"/>
      <c r="I103" s="108"/>
      <c r="J103" s="109">
        <f>J151</f>
        <v>0</v>
      </c>
      <c r="L103" s="106"/>
    </row>
    <row r="104" spans="1:31" s="10" customFormat="1" ht="19.899999999999999" customHeight="1">
      <c r="B104" s="110"/>
      <c r="D104" s="111" t="s">
        <v>104</v>
      </c>
      <c r="E104" s="112"/>
      <c r="F104" s="112"/>
      <c r="G104" s="112"/>
      <c r="H104" s="112"/>
      <c r="I104" s="112"/>
      <c r="J104" s="113">
        <f>J152</f>
        <v>0</v>
      </c>
      <c r="L104" s="110"/>
    </row>
    <row r="105" spans="1:31" s="10" customFormat="1" ht="19.899999999999999" customHeight="1">
      <c r="B105" s="110"/>
      <c r="D105" s="111" t="s">
        <v>105</v>
      </c>
      <c r="E105" s="112"/>
      <c r="F105" s="112"/>
      <c r="G105" s="112"/>
      <c r="H105" s="112"/>
      <c r="I105" s="112"/>
      <c r="J105" s="113">
        <f>J154</f>
        <v>0</v>
      </c>
      <c r="L105" s="110"/>
    </row>
    <row r="106" spans="1:31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31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4.95" customHeight="1">
      <c r="A112" s="30"/>
      <c r="B112" s="31"/>
      <c r="C112" s="19" t="s">
        <v>106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16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0"/>
      <c r="D115" s="30"/>
      <c r="E115" s="218" t="str">
        <f>E7</f>
        <v>Údržba klášterního mostu přes Milevský potok</v>
      </c>
      <c r="F115" s="219"/>
      <c r="G115" s="219"/>
      <c r="H115" s="219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84</v>
      </c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6.5" customHeight="1">
      <c r="A117" s="30"/>
      <c r="B117" s="31"/>
      <c r="C117" s="30"/>
      <c r="D117" s="30"/>
      <c r="E117" s="190" t="str">
        <f>E9</f>
        <v>1221-01 - Údržba klášterního mostu přes Milevský potok</v>
      </c>
      <c r="F117" s="217"/>
      <c r="G117" s="217"/>
      <c r="H117" s="217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2" customHeight="1">
      <c r="A119" s="30"/>
      <c r="B119" s="31"/>
      <c r="C119" s="25" t="s">
        <v>20</v>
      </c>
      <c r="D119" s="30"/>
      <c r="E119" s="30"/>
      <c r="F119" s="23" t="str">
        <f>F12</f>
        <v>Milevsko</v>
      </c>
      <c r="G119" s="30"/>
      <c r="H119" s="30"/>
      <c r="I119" s="25" t="s">
        <v>22</v>
      </c>
      <c r="J119" s="53" t="str">
        <f>IF(J12="","",J12)</f>
        <v>3. 12. 2021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5.2" customHeight="1">
      <c r="A121" s="30"/>
      <c r="B121" s="31"/>
      <c r="C121" s="25" t="s">
        <v>24</v>
      </c>
      <c r="D121" s="30"/>
      <c r="E121" s="30"/>
      <c r="F121" s="23" t="str">
        <f>E15</f>
        <v>Město Milevsko, nám. E Beneše 420, 39901 Milevsko</v>
      </c>
      <c r="G121" s="30"/>
      <c r="H121" s="30"/>
      <c r="I121" s="25" t="s">
        <v>29</v>
      </c>
      <c r="J121" s="28" t="str">
        <f>E21</f>
        <v>VL projekt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2" customFormat="1" ht="25.7" customHeight="1">
      <c r="A122" s="30"/>
      <c r="B122" s="31"/>
      <c r="C122" s="25" t="s">
        <v>27</v>
      </c>
      <c r="D122" s="30"/>
      <c r="E122" s="30"/>
      <c r="F122" s="23" t="str">
        <f>IF(E18="","",E18)</f>
        <v>Vyplň údaj</v>
      </c>
      <c r="G122" s="30"/>
      <c r="H122" s="30"/>
      <c r="I122" s="25" t="s">
        <v>31</v>
      </c>
      <c r="J122" s="28" t="str">
        <f>E24</f>
        <v xml:space="preserve">Jindřich  J u k l  tel.: 602558222 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2" customFormat="1" ht="10.3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1" customFormat="1" ht="29.25" customHeight="1">
      <c r="A124" s="114"/>
      <c r="B124" s="115"/>
      <c r="C124" s="116" t="s">
        <v>107</v>
      </c>
      <c r="D124" s="117" t="s">
        <v>58</v>
      </c>
      <c r="E124" s="117" t="s">
        <v>54</v>
      </c>
      <c r="F124" s="117" t="s">
        <v>55</v>
      </c>
      <c r="G124" s="117" t="s">
        <v>108</v>
      </c>
      <c r="H124" s="117" t="s">
        <v>109</v>
      </c>
      <c r="I124" s="117" t="s">
        <v>110</v>
      </c>
      <c r="J124" s="118" t="s">
        <v>94</v>
      </c>
      <c r="K124" s="119" t="s">
        <v>111</v>
      </c>
      <c r="L124" s="120"/>
      <c r="M124" s="60" t="s">
        <v>1</v>
      </c>
      <c r="N124" s="61" t="s">
        <v>37</v>
      </c>
      <c r="O124" s="61" t="s">
        <v>112</v>
      </c>
      <c r="P124" s="61" t="s">
        <v>113</v>
      </c>
      <c r="Q124" s="61" t="s">
        <v>114</v>
      </c>
      <c r="R124" s="61" t="s">
        <v>115</v>
      </c>
      <c r="S124" s="61" t="s">
        <v>116</v>
      </c>
      <c r="T124" s="62" t="s">
        <v>117</v>
      </c>
      <c r="U124" s="114"/>
      <c r="V124" s="114"/>
      <c r="W124" s="114"/>
      <c r="X124" s="114"/>
      <c r="Y124" s="114"/>
      <c r="Z124" s="114"/>
      <c r="AA124" s="114"/>
      <c r="AB124" s="114"/>
      <c r="AC124" s="114"/>
      <c r="AD124" s="114"/>
      <c r="AE124" s="114"/>
    </row>
    <row r="125" spans="1:65" s="2" customFormat="1" ht="22.9" customHeight="1">
      <c r="A125" s="30"/>
      <c r="B125" s="31"/>
      <c r="C125" s="67" t="s">
        <v>118</v>
      </c>
      <c r="D125" s="30"/>
      <c r="E125" s="30"/>
      <c r="F125" s="30"/>
      <c r="G125" s="30"/>
      <c r="H125" s="30"/>
      <c r="I125" s="30"/>
      <c r="J125" s="121">
        <f>BK125</f>
        <v>0</v>
      </c>
      <c r="K125" s="30"/>
      <c r="L125" s="31"/>
      <c r="M125" s="63"/>
      <c r="N125" s="54"/>
      <c r="O125" s="64"/>
      <c r="P125" s="122">
        <f>P126+P151</f>
        <v>0</v>
      </c>
      <c r="Q125" s="64"/>
      <c r="R125" s="122">
        <f>R126+R151</f>
        <v>21.997085980000001</v>
      </c>
      <c r="S125" s="64"/>
      <c r="T125" s="123">
        <f>T126+T151</f>
        <v>3.7998000000000003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5" t="s">
        <v>72</v>
      </c>
      <c r="AU125" s="15" t="s">
        <v>96</v>
      </c>
      <c r="BK125" s="124">
        <f>BK126+BK151</f>
        <v>0</v>
      </c>
    </row>
    <row r="126" spans="1:65" s="12" customFormat="1" ht="25.9" customHeight="1">
      <c r="B126" s="125"/>
      <c r="D126" s="126" t="s">
        <v>72</v>
      </c>
      <c r="E126" s="127" t="s">
        <v>119</v>
      </c>
      <c r="F126" s="127" t="s">
        <v>120</v>
      </c>
      <c r="I126" s="128"/>
      <c r="J126" s="129">
        <f>BK126</f>
        <v>0</v>
      </c>
      <c r="L126" s="125"/>
      <c r="M126" s="130"/>
      <c r="N126" s="131"/>
      <c r="O126" s="131"/>
      <c r="P126" s="132">
        <f>P127+P129+P133+P142+P149</f>
        <v>0</v>
      </c>
      <c r="Q126" s="131"/>
      <c r="R126" s="132">
        <f>R127+R129+R133+R142+R149</f>
        <v>21.997085980000001</v>
      </c>
      <c r="S126" s="131"/>
      <c r="T126" s="133">
        <f>T127+T129+T133+T142+T149</f>
        <v>3.7998000000000003</v>
      </c>
      <c r="AR126" s="126" t="s">
        <v>80</v>
      </c>
      <c r="AT126" s="134" t="s">
        <v>72</v>
      </c>
      <c r="AU126" s="134" t="s">
        <v>73</v>
      </c>
      <c r="AY126" s="126" t="s">
        <v>121</v>
      </c>
      <c r="BK126" s="135">
        <f>BK127+BK129+BK133+BK142+BK149</f>
        <v>0</v>
      </c>
    </row>
    <row r="127" spans="1:65" s="12" customFormat="1" ht="22.9" customHeight="1">
      <c r="B127" s="125"/>
      <c r="D127" s="126" t="s">
        <v>72</v>
      </c>
      <c r="E127" s="136" t="s">
        <v>82</v>
      </c>
      <c r="F127" s="136" t="s">
        <v>122</v>
      </c>
      <c r="I127" s="128"/>
      <c r="J127" s="137">
        <f>BK127</f>
        <v>0</v>
      </c>
      <c r="L127" s="125"/>
      <c r="M127" s="130"/>
      <c r="N127" s="131"/>
      <c r="O127" s="131"/>
      <c r="P127" s="132">
        <f>P128</f>
        <v>0</v>
      </c>
      <c r="Q127" s="131"/>
      <c r="R127" s="132">
        <f>R128</f>
        <v>1.245288</v>
      </c>
      <c r="S127" s="131"/>
      <c r="T127" s="133">
        <f>T128</f>
        <v>0</v>
      </c>
      <c r="AR127" s="126" t="s">
        <v>80</v>
      </c>
      <c r="AT127" s="134" t="s">
        <v>72</v>
      </c>
      <c r="AU127" s="134" t="s">
        <v>80</v>
      </c>
      <c r="AY127" s="126" t="s">
        <v>121</v>
      </c>
      <c r="BK127" s="135">
        <f>BK128</f>
        <v>0</v>
      </c>
    </row>
    <row r="128" spans="1:65" s="2" customFormat="1" ht="16.5" customHeight="1">
      <c r="A128" s="30"/>
      <c r="B128" s="138"/>
      <c r="C128" s="139" t="s">
        <v>80</v>
      </c>
      <c r="D128" s="139" t="s">
        <v>123</v>
      </c>
      <c r="E128" s="140" t="s">
        <v>124</v>
      </c>
      <c r="F128" s="141" t="s">
        <v>125</v>
      </c>
      <c r="G128" s="142" t="s">
        <v>126</v>
      </c>
      <c r="H128" s="143">
        <v>46.991999999999997</v>
      </c>
      <c r="I128" s="144"/>
      <c r="J128" s="145">
        <f>ROUND(I128*H128,2)</f>
        <v>0</v>
      </c>
      <c r="K128" s="146"/>
      <c r="L128" s="31"/>
      <c r="M128" s="147" t="s">
        <v>1</v>
      </c>
      <c r="N128" s="148" t="s">
        <v>38</v>
      </c>
      <c r="O128" s="56"/>
      <c r="P128" s="149">
        <f>O128*H128</f>
        <v>0</v>
      </c>
      <c r="Q128" s="149">
        <v>2.6499999999999999E-2</v>
      </c>
      <c r="R128" s="149">
        <f>Q128*H128</f>
        <v>1.245288</v>
      </c>
      <c r="S128" s="149">
        <v>0</v>
      </c>
      <c r="T128" s="15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1" t="s">
        <v>127</v>
      </c>
      <c r="AT128" s="151" t="s">
        <v>123</v>
      </c>
      <c r="AU128" s="151" t="s">
        <v>82</v>
      </c>
      <c r="AY128" s="15" t="s">
        <v>121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5" t="s">
        <v>80</v>
      </c>
      <c r="BK128" s="152">
        <f>ROUND(I128*H128,2)</f>
        <v>0</v>
      </c>
      <c r="BL128" s="15" t="s">
        <v>127</v>
      </c>
      <c r="BM128" s="151" t="s">
        <v>128</v>
      </c>
    </row>
    <row r="129" spans="1:65" s="12" customFormat="1" ht="22.9" customHeight="1">
      <c r="B129" s="125"/>
      <c r="D129" s="126" t="s">
        <v>72</v>
      </c>
      <c r="E129" s="136" t="s">
        <v>129</v>
      </c>
      <c r="F129" s="136" t="s">
        <v>130</v>
      </c>
      <c r="I129" s="128"/>
      <c r="J129" s="137">
        <f>BK129</f>
        <v>0</v>
      </c>
      <c r="L129" s="125"/>
      <c r="M129" s="130"/>
      <c r="N129" s="131"/>
      <c r="O129" s="131"/>
      <c r="P129" s="132">
        <f>SUM(P130:P132)</f>
        <v>0</v>
      </c>
      <c r="Q129" s="131"/>
      <c r="R129" s="132">
        <f>SUM(R130:R132)</f>
        <v>14.44425</v>
      </c>
      <c r="S129" s="131"/>
      <c r="T129" s="133">
        <f>SUM(T130:T132)</f>
        <v>0</v>
      </c>
      <c r="AR129" s="126" t="s">
        <v>80</v>
      </c>
      <c r="AT129" s="134" t="s">
        <v>72</v>
      </c>
      <c r="AU129" s="134" t="s">
        <v>80</v>
      </c>
      <c r="AY129" s="126" t="s">
        <v>121</v>
      </c>
      <c r="BK129" s="135">
        <f>SUM(BK130:BK132)</f>
        <v>0</v>
      </c>
    </row>
    <row r="130" spans="1:65" s="2" customFormat="1" ht="16.5" customHeight="1">
      <c r="A130" s="30"/>
      <c r="B130" s="138"/>
      <c r="C130" s="139" t="s">
        <v>82</v>
      </c>
      <c r="D130" s="139" t="s">
        <v>123</v>
      </c>
      <c r="E130" s="140" t="s">
        <v>131</v>
      </c>
      <c r="F130" s="141" t="s">
        <v>132</v>
      </c>
      <c r="G130" s="142" t="s">
        <v>133</v>
      </c>
      <c r="H130" s="143">
        <v>481.47500000000002</v>
      </c>
      <c r="I130" s="144"/>
      <c r="J130" s="145">
        <f>ROUND(I130*H130,2)</f>
        <v>0</v>
      </c>
      <c r="K130" s="146"/>
      <c r="L130" s="31"/>
      <c r="M130" s="147" t="s">
        <v>1</v>
      </c>
      <c r="N130" s="148" t="s">
        <v>38</v>
      </c>
      <c r="O130" s="56"/>
      <c r="P130" s="149">
        <f>O130*H130</f>
        <v>0</v>
      </c>
      <c r="Q130" s="149">
        <v>1.47E-2</v>
      </c>
      <c r="R130" s="149">
        <f>Q130*H130</f>
        <v>7.0776824999999999</v>
      </c>
      <c r="S130" s="149">
        <v>0</v>
      </c>
      <c r="T130" s="15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1" t="s">
        <v>127</v>
      </c>
      <c r="AT130" s="151" t="s">
        <v>123</v>
      </c>
      <c r="AU130" s="151" t="s">
        <v>82</v>
      </c>
      <c r="AY130" s="15" t="s">
        <v>121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5" t="s">
        <v>80</v>
      </c>
      <c r="BK130" s="152">
        <f>ROUND(I130*H130,2)</f>
        <v>0</v>
      </c>
      <c r="BL130" s="15" t="s">
        <v>127</v>
      </c>
      <c r="BM130" s="151" t="s">
        <v>134</v>
      </c>
    </row>
    <row r="131" spans="1:65" s="2" customFormat="1" ht="16.5" customHeight="1">
      <c r="A131" s="30"/>
      <c r="B131" s="138"/>
      <c r="C131" s="139" t="s">
        <v>135</v>
      </c>
      <c r="D131" s="139" t="s">
        <v>123</v>
      </c>
      <c r="E131" s="140" t="s">
        <v>136</v>
      </c>
      <c r="F131" s="141" t="s">
        <v>137</v>
      </c>
      <c r="G131" s="142" t="s">
        <v>133</v>
      </c>
      <c r="H131" s="143">
        <v>481.47500000000002</v>
      </c>
      <c r="I131" s="144"/>
      <c r="J131" s="145">
        <f>ROUND(I131*H131,2)</f>
        <v>0</v>
      </c>
      <c r="K131" s="146"/>
      <c r="L131" s="31"/>
      <c r="M131" s="147" t="s">
        <v>1</v>
      </c>
      <c r="N131" s="148" t="s">
        <v>38</v>
      </c>
      <c r="O131" s="56"/>
      <c r="P131" s="149">
        <f>O131*H131</f>
        <v>0</v>
      </c>
      <c r="Q131" s="149">
        <v>1.47E-2</v>
      </c>
      <c r="R131" s="149">
        <f>Q131*H131</f>
        <v>7.0776824999999999</v>
      </c>
      <c r="S131" s="149">
        <v>0</v>
      </c>
      <c r="T131" s="150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1" t="s">
        <v>127</v>
      </c>
      <c r="AT131" s="151" t="s">
        <v>123</v>
      </c>
      <c r="AU131" s="151" t="s">
        <v>82</v>
      </c>
      <c r="AY131" s="15" t="s">
        <v>121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5" t="s">
        <v>80</v>
      </c>
      <c r="BK131" s="152">
        <f>ROUND(I131*H131,2)</f>
        <v>0</v>
      </c>
      <c r="BL131" s="15" t="s">
        <v>127</v>
      </c>
      <c r="BM131" s="151" t="s">
        <v>138</v>
      </c>
    </row>
    <row r="132" spans="1:65" s="2" customFormat="1" ht="16.5" customHeight="1">
      <c r="A132" s="30"/>
      <c r="B132" s="138"/>
      <c r="C132" s="139" t="s">
        <v>127</v>
      </c>
      <c r="D132" s="139" t="s">
        <v>123</v>
      </c>
      <c r="E132" s="140" t="s">
        <v>139</v>
      </c>
      <c r="F132" s="141" t="s">
        <v>140</v>
      </c>
      <c r="G132" s="142" t="s">
        <v>133</v>
      </c>
      <c r="H132" s="143">
        <v>481.47500000000002</v>
      </c>
      <c r="I132" s="144"/>
      <c r="J132" s="145">
        <f>ROUND(I132*H132,2)</f>
        <v>0</v>
      </c>
      <c r="K132" s="146"/>
      <c r="L132" s="31"/>
      <c r="M132" s="147" t="s">
        <v>1</v>
      </c>
      <c r="N132" s="148" t="s">
        <v>38</v>
      </c>
      <c r="O132" s="56"/>
      <c r="P132" s="149">
        <f>O132*H132</f>
        <v>0</v>
      </c>
      <c r="Q132" s="149">
        <v>5.9999999999999995E-4</v>
      </c>
      <c r="R132" s="149">
        <f>Q132*H132</f>
        <v>0.288885</v>
      </c>
      <c r="S132" s="149">
        <v>0</v>
      </c>
      <c r="T132" s="15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1" t="s">
        <v>127</v>
      </c>
      <c r="AT132" s="151" t="s">
        <v>123</v>
      </c>
      <c r="AU132" s="151" t="s">
        <v>82</v>
      </c>
      <c r="AY132" s="15" t="s">
        <v>121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5" t="s">
        <v>80</v>
      </c>
      <c r="BK132" s="152">
        <f>ROUND(I132*H132,2)</f>
        <v>0</v>
      </c>
      <c r="BL132" s="15" t="s">
        <v>127</v>
      </c>
      <c r="BM132" s="151" t="s">
        <v>141</v>
      </c>
    </row>
    <row r="133" spans="1:65" s="12" customFormat="1" ht="22.9" customHeight="1">
      <c r="B133" s="125"/>
      <c r="D133" s="126" t="s">
        <v>72</v>
      </c>
      <c r="E133" s="136" t="s">
        <v>142</v>
      </c>
      <c r="F133" s="136" t="s">
        <v>143</v>
      </c>
      <c r="I133" s="128"/>
      <c r="J133" s="137">
        <f>BK133</f>
        <v>0</v>
      </c>
      <c r="L133" s="125"/>
      <c r="M133" s="130"/>
      <c r="N133" s="131"/>
      <c r="O133" s="131"/>
      <c r="P133" s="132">
        <f>SUM(P134:P141)</f>
        <v>0</v>
      </c>
      <c r="Q133" s="131"/>
      <c r="R133" s="132">
        <f>SUM(R134:R141)</f>
        <v>6.3075479800000007</v>
      </c>
      <c r="S133" s="131"/>
      <c r="T133" s="133">
        <f>SUM(T134:T141)</f>
        <v>3.7998000000000003</v>
      </c>
      <c r="AR133" s="126" t="s">
        <v>80</v>
      </c>
      <c r="AT133" s="134" t="s">
        <v>72</v>
      </c>
      <c r="AU133" s="134" t="s">
        <v>80</v>
      </c>
      <c r="AY133" s="126" t="s">
        <v>121</v>
      </c>
      <c r="BK133" s="135">
        <f>SUM(BK134:BK141)</f>
        <v>0</v>
      </c>
    </row>
    <row r="134" spans="1:65" s="2" customFormat="1" ht="21.75" customHeight="1">
      <c r="A134" s="30"/>
      <c r="B134" s="138"/>
      <c r="C134" s="139" t="s">
        <v>144</v>
      </c>
      <c r="D134" s="139" t="s">
        <v>123</v>
      </c>
      <c r="E134" s="140" t="s">
        <v>145</v>
      </c>
      <c r="F134" s="141" t="s">
        <v>146</v>
      </c>
      <c r="G134" s="142" t="s">
        <v>133</v>
      </c>
      <c r="H134" s="143">
        <v>459.86399999999998</v>
      </c>
      <c r="I134" s="144"/>
      <c r="J134" s="145">
        <f t="shared" ref="J134:J140" si="0">ROUND(I134*H134,2)</f>
        <v>0</v>
      </c>
      <c r="K134" s="146"/>
      <c r="L134" s="31"/>
      <c r="M134" s="147" t="s">
        <v>1</v>
      </c>
      <c r="N134" s="148" t="s">
        <v>38</v>
      </c>
      <c r="O134" s="56"/>
      <c r="P134" s="149">
        <f t="shared" ref="P134:P140" si="1">O134*H134</f>
        <v>0</v>
      </c>
      <c r="Q134" s="149">
        <v>0</v>
      </c>
      <c r="R134" s="149">
        <f t="shared" ref="R134:R140" si="2">Q134*H134</f>
        <v>0</v>
      </c>
      <c r="S134" s="149">
        <v>0</v>
      </c>
      <c r="T134" s="150">
        <f t="shared" ref="T134:T140" si="3"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1" t="s">
        <v>127</v>
      </c>
      <c r="AT134" s="151" t="s">
        <v>123</v>
      </c>
      <c r="AU134" s="151" t="s">
        <v>82</v>
      </c>
      <c r="AY134" s="15" t="s">
        <v>121</v>
      </c>
      <c r="BE134" s="152">
        <f t="shared" ref="BE134:BE140" si="4">IF(N134="základní",J134,0)</f>
        <v>0</v>
      </c>
      <c r="BF134" s="152">
        <f t="shared" ref="BF134:BF140" si="5">IF(N134="snížená",J134,0)</f>
        <v>0</v>
      </c>
      <c r="BG134" s="152">
        <f t="shared" ref="BG134:BG140" si="6">IF(N134="zákl. přenesená",J134,0)</f>
        <v>0</v>
      </c>
      <c r="BH134" s="152">
        <f t="shared" ref="BH134:BH140" si="7">IF(N134="sníž. přenesená",J134,0)</f>
        <v>0</v>
      </c>
      <c r="BI134" s="152">
        <f t="shared" ref="BI134:BI140" si="8">IF(N134="nulová",J134,0)</f>
        <v>0</v>
      </c>
      <c r="BJ134" s="15" t="s">
        <v>80</v>
      </c>
      <c r="BK134" s="152">
        <f t="shared" ref="BK134:BK140" si="9">ROUND(I134*H134,2)</f>
        <v>0</v>
      </c>
      <c r="BL134" s="15" t="s">
        <v>127</v>
      </c>
      <c r="BM134" s="151" t="s">
        <v>147</v>
      </c>
    </row>
    <row r="135" spans="1:65" s="2" customFormat="1" ht="24.2" customHeight="1">
      <c r="A135" s="30"/>
      <c r="B135" s="138"/>
      <c r="C135" s="139" t="s">
        <v>129</v>
      </c>
      <c r="D135" s="139" t="s">
        <v>123</v>
      </c>
      <c r="E135" s="140" t="s">
        <v>148</v>
      </c>
      <c r="F135" s="141" t="s">
        <v>149</v>
      </c>
      <c r="G135" s="142" t="s">
        <v>133</v>
      </c>
      <c r="H135" s="143">
        <v>27591.862000000001</v>
      </c>
      <c r="I135" s="144"/>
      <c r="J135" s="145">
        <f t="shared" si="0"/>
        <v>0</v>
      </c>
      <c r="K135" s="146"/>
      <c r="L135" s="31"/>
      <c r="M135" s="147" t="s">
        <v>1</v>
      </c>
      <c r="N135" s="148" t="s">
        <v>38</v>
      </c>
      <c r="O135" s="56"/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1" t="s">
        <v>127</v>
      </c>
      <c r="AT135" s="151" t="s">
        <v>123</v>
      </c>
      <c r="AU135" s="151" t="s">
        <v>82</v>
      </c>
      <c r="AY135" s="15" t="s">
        <v>121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5" t="s">
        <v>80</v>
      </c>
      <c r="BK135" s="152">
        <f t="shared" si="9"/>
        <v>0</v>
      </c>
      <c r="BL135" s="15" t="s">
        <v>127</v>
      </c>
      <c r="BM135" s="151" t="s">
        <v>150</v>
      </c>
    </row>
    <row r="136" spans="1:65" s="2" customFormat="1" ht="21.75" customHeight="1">
      <c r="A136" s="30"/>
      <c r="B136" s="138"/>
      <c r="C136" s="139" t="s">
        <v>151</v>
      </c>
      <c r="D136" s="139" t="s">
        <v>123</v>
      </c>
      <c r="E136" s="140" t="s">
        <v>152</v>
      </c>
      <c r="F136" s="141" t="s">
        <v>153</v>
      </c>
      <c r="G136" s="142" t="s">
        <v>133</v>
      </c>
      <c r="H136" s="143">
        <v>459.86399999999998</v>
      </c>
      <c r="I136" s="144"/>
      <c r="J136" s="145">
        <f t="shared" si="0"/>
        <v>0</v>
      </c>
      <c r="K136" s="146"/>
      <c r="L136" s="31"/>
      <c r="M136" s="147" t="s">
        <v>1</v>
      </c>
      <c r="N136" s="148" t="s">
        <v>38</v>
      </c>
      <c r="O136" s="56"/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1" t="s">
        <v>127</v>
      </c>
      <c r="AT136" s="151" t="s">
        <v>123</v>
      </c>
      <c r="AU136" s="151" t="s">
        <v>82</v>
      </c>
      <c r="AY136" s="15" t="s">
        <v>121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5" t="s">
        <v>80</v>
      </c>
      <c r="BK136" s="152">
        <f t="shared" si="9"/>
        <v>0</v>
      </c>
      <c r="BL136" s="15" t="s">
        <v>127</v>
      </c>
      <c r="BM136" s="151" t="s">
        <v>154</v>
      </c>
    </row>
    <row r="137" spans="1:65" s="2" customFormat="1" ht="16.5" customHeight="1">
      <c r="A137" s="30"/>
      <c r="B137" s="138"/>
      <c r="C137" s="139" t="s">
        <v>155</v>
      </c>
      <c r="D137" s="139" t="s">
        <v>123</v>
      </c>
      <c r="E137" s="140" t="s">
        <v>156</v>
      </c>
      <c r="F137" s="141" t="s">
        <v>157</v>
      </c>
      <c r="G137" s="142" t="s">
        <v>158</v>
      </c>
      <c r="H137" s="143">
        <v>2.1110000000000002</v>
      </c>
      <c r="I137" s="144"/>
      <c r="J137" s="145">
        <f t="shared" si="0"/>
        <v>0</v>
      </c>
      <c r="K137" s="146"/>
      <c r="L137" s="31"/>
      <c r="M137" s="147" t="s">
        <v>1</v>
      </c>
      <c r="N137" s="148" t="s">
        <v>38</v>
      </c>
      <c r="O137" s="56"/>
      <c r="P137" s="149">
        <f t="shared" si="1"/>
        <v>0</v>
      </c>
      <c r="Q137" s="149">
        <v>0</v>
      </c>
      <c r="R137" s="149">
        <f t="shared" si="2"/>
        <v>0</v>
      </c>
      <c r="S137" s="149">
        <v>1.8</v>
      </c>
      <c r="T137" s="150">
        <f t="shared" si="3"/>
        <v>3.7998000000000003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1" t="s">
        <v>127</v>
      </c>
      <c r="AT137" s="151" t="s">
        <v>123</v>
      </c>
      <c r="AU137" s="151" t="s">
        <v>82</v>
      </c>
      <c r="AY137" s="15" t="s">
        <v>121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5" t="s">
        <v>80</v>
      </c>
      <c r="BK137" s="152">
        <f t="shared" si="9"/>
        <v>0</v>
      </c>
      <c r="BL137" s="15" t="s">
        <v>127</v>
      </c>
      <c r="BM137" s="151" t="s">
        <v>159</v>
      </c>
    </row>
    <row r="138" spans="1:65" s="2" customFormat="1" ht="16.5" customHeight="1">
      <c r="A138" s="30"/>
      <c r="B138" s="138"/>
      <c r="C138" s="139" t="s">
        <v>142</v>
      </c>
      <c r="D138" s="139" t="s">
        <v>123</v>
      </c>
      <c r="E138" s="140" t="s">
        <v>160</v>
      </c>
      <c r="F138" s="141" t="s">
        <v>161</v>
      </c>
      <c r="G138" s="142" t="s">
        <v>133</v>
      </c>
      <c r="H138" s="143">
        <v>481.47500000000002</v>
      </c>
      <c r="I138" s="144"/>
      <c r="J138" s="145">
        <f t="shared" si="0"/>
        <v>0</v>
      </c>
      <c r="K138" s="146"/>
      <c r="L138" s="31"/>
      <c r="M138" s="147" t="s">
        <v>1</v>
      </c>
      <c r="N138" s="148" t="s">
        <v>38</v>
      </c>
      <c r="O138" s="56"/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1" t="s">
        <v>127</v>
      </c>
      <c r="AT138" s="151" t="s">
        <v>123</v>
      </c>
      <c r="AU138" s="151" t="s">
        <v>82</v>
      </c>
      <c r="AY138" s="15" t="s">
        <v>121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5" t="s">
        <v>80</v>
      </c>
      <c r="BK138" s="152">
        <f t="shared" si="9"/>
        <v>0</v>
      </c>
      <c r="BL138" s="15" t="s">
        <v>127</v>
      </c>
      <c r="BM138" s="151" t="s">
        <v>162</v>
      </c>
    </row>
    <row r="139" spans="1:65" s="2" customFormat="1" ht="16.5" customHeight="1">
      <c r="A139" s="30"/>
      <c r="B139" s="138"/>
      <c r="C139" s="139" t="s">
        <v>163</v>
      </c>
      <c r="D139" s="139" t="s">
        <v>123</v>
      </c>
      <c r="E139" s="140" t="s">
        <v>164</v>
      </c>
      <c r="F139" s="141" t="s">
        <v>165</v>
      </c>
      <c r="G139" s="142" t="s">
        <v>158</v>
      </c>
      <c r="H139" s="143">
        <v>2.1110000000000002</v>
      </c>
      <c r="I139" s="144"/>
      <c r="J139" s="145">
        <f t="shared" si="0"/>
        <v>0</v>
      </c>
      <c r="K139" s="146"/>
      <c r="L139" s="31"/>
      <c r="M139" s="147" t="s">
        <v>1</v>
      </c>
      <c r="N139" s="148" t="s">
        <v>38</v>
      </c>
      <c r="O139" s="56"/>
      <c r="P139" s="149">
        <f t="shared" si="1"/>
        <v>0</v>
      </c>
      <c r="Q139" s="149">
        <v>0.48818</v>
      </c>
      <c r="R139" s="149">
        <f t="shared" si="2"/>
        <v>1.0305479800000001</v>
      </c>
      <c r="S139" s="149">
        <v>0</v>
      </c>
      <c r="T139" s="150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1" t="s">
        <v>127</v>
      </c>
      <c r="AT139" s="151" t="s">
        <v>123</v>
      </c>
      <c r="AU139" s="151" t="s">
        <v>82</v>
      </c>
      <c r="AY139" s="15" t="s">
        <v>121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5" t="s">
        <v>80</v>
      </c>
      <c r="BK139" s="152">
        <f t="shared" si="9"/>
        <v>0</v>
      </c>
      <c r="BL139" s="15" t="s">
        <v>127</v>
      </c>
      <c r="BM139" s="151" t="s">
        <v>166</v>
      </c>
    </row>
    <row r="140" spans="1:65" s="2" customFormat="1" ht="16.5" customHeight="1">
      <c r="A140" s="30"/>
      <c r="B140" s="138"/>
      <c r="C140" s="153" t="s">
        <v>167</v>
      </c>
      <c r="D140" s="153" t="s">
        <v>168</v>
      </c>
      <c r="E140" s="154" t="s">
        <v>169</v>
      </c>
      <c r="F140" s="155" t="s">
        <v>170</v>
      </c>
      <c r="G140" s="156" t="s">
        <v>171</v>
      </c>
      <c r="H140" s="157">
        <v>5.2770000000000001</v>
      </c>
      <c r="I140" s="158"/>
      <c r="J140" s="159">
        <f t="shared" si="0"/>
        <v>0</v>
      </c>
      <c r="K140" s="160"/>
      <c r="L140" s="161"/>
      <c r="M140" s="162" t="s">
        <v>1</v>
      </c>
      <c r="N140" s="163" t="s">
        <v>38</v>
      </c>
      <c r="O140" s="56"/>
      <c r="P140" s="149">
        <f t="shared" si="1"/>
        <v>0</v>
      </c>
      <c r="Q140" s="149">
        <v>1</v>
      </c>
      <c r="R140" s="149">
        <f t="shared" si="2"/>
        <v>5.2770000000000001</v>
      </c>
      <c r="S140" s="149">
        <v>0</v>
      </c>
      <c r="T140" s="150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1" t="s">
        <v>155</v>
      </c>
      <c r="AT140" s="151" t="s">
        <v>168</v>
      </c>
      <c r="AU140" s="151" t="s">
        <v>82</v>
      </c>
      <c r="AY140" s="15" t="s">
        <v>121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5" t="s">
        <v>80</v>
      </c>
      <c r="BK140" s="152">
        <f t="shared" si="9"/>
        <v>0</v>
      </c>
      <c r="BL140" s="15" t="s">
        <v>127</v>
      </c>
      <c r="BM140" s="151" t="s">
        <v>172</v>
      </c>
    </row>
    <row r="141" spans="1:65" s="13" customFormat="1">
      <c r="B141" s="164"/>
      <c r="D141" s="165" t="s">
        <v>173</v>
      </c>
      <c r="F141" s="166" t="s">
        <v>174</v>
      </c>
      <c r="H141" s="167">
        <v>5.2770000000000001</v>
      </c>
      <c r="I141" s="168"/>
      <c r="L141" s="164"/>
      <c r="M141" s="169"/>
      <c r="N141" s="170"/>
      <c r="O141" s="170"/>
      <c r="P141" s="170"/>
      <c r="Q141" s="170"/>
      <c r="R141" s="170"/>
      <c r="S141" s="170"/>
      <c r="T141" s="171"/>
      <c r="AT141" s="172" t="s">
        <v>173</v>
      </c>
      <c r="AU141" s="172" t="s">
        <v>82</v>
      </c>
      <c r="AV141" s="13" t="s">
        <v>82</v>
      </c>
      <c r="AW141" s="13" t="s">
        <v>3</v>
      </c>
      <c r="AX141" s="13" t="s">
        <v>80</v>
      </c>
      <c r="AY141" s="172" t="s">
        <v>121</v>
      </c>
    </row>
    <row r="142" spans="1:65" s="12" customFormat="1" ht="22.9" customHeight="1">
      <c r="B142" s="125"/>
      <c r="D142" s="126" t="s">
        <v>72</v>
      </c>
      <c r="E142" s="136" t="s">
        <v>175</v>
      </c>
      <c r="F142" s="136" t="s">
        <v>176</v>
      </c>
      <c r="I142" s="128"/>
      <c r="J142" s="137">
        <f>BK142</f>
        <v>0</v>
      </c>
      <c r="L142" s="125"/>
      <c r="M142" s="130"/>
      <c r="N142" s="131"/>
      <c r="O142" s="131"/>
      <c r="P142" s="132">
        <f>SUM(P143:P148)</f>
        <v>0</v>
      </c>
      <c r="Q142" s="131"/>
      <c r="R142" s="132">
        <f>SUM(R143:R148)</f>
        <v>0</v>
      </c>
      <c r="S142" s="131"/>
      <c r="T142" s="133">
        <f>SUM(T143:T148)</f>
        <v>0</v>
      </c>
      <c r="AR142" s="126" t="s">
        <v>80</v>
      </c>
      <c r="AT142" s="134" t="s">
        <v>72</v>
      </c>
      <c r="AU142" s="134" t="s">
        <v>80</v>
      </c>
      <c r="AY142" s="126" t="s">
        <v>121</v>
      </c>
      <c r="BK142" s="135">
        <f>SUM(BK143:BK148)</f>
        <v>0</v>
      </c>
    </row>
    <row r="143" spans="1:65" s="2" customFormat="1" ht="16.5" customHeight="1">
      <c r="A143" s="30"/>
      <c r="B143" s="138"/>
      <c r="C143" s="139" t="s">
        <v>177</v>
      </c>
      <c r="D143" s="139" t="s">
        <v>123</v>
      </c>
      <c r="E143" s="140" t="s">
        <v>178</v>
      </c>
      <c r="F143" s="141" t="s">
        <v>179</v>
      </c>
      <c r="G143" s="142" t="s">
        <v>171</v>
      </c>
      <c r="H143" s="143">
        <v>3.8</v>
      </c>
      <c r="I143" s="144"/>
      <c r="J143" s="145">
        <f>ROUND(I143*H143,2)</f>
        <v>0</v>
      </c>
      <c r="K143" s="146"/>
      <c r="L143" s="31"/>
      <c r="M143" s="147" t="s">
        <v>1</v>
      </c>
      <c r="N143" s="148" t="s">
        <v>38</v>
      </c>
      <c r="O143" s="56"/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1" t="s">
        <v>127</v>
      </c>
      <c r="AT143" s="151" t="s">
        <v>123</v>
      </c>
      <c r="AU143" s="151" t="s">
        <v>82</v>
      </c>
      <c r="AY143" s="15" t="s">
        <v>121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5" t="s">
        <v>80</v>
      </c>
      <c r="BK143" s="152">
        <f>ROUND(I143*H143,2)</f>
        <v>0</v>
      </c>
      <c r="BL143" s="15" t="s">
        <v>127</v>
      </c>
      <c r="BM143" s="151" t="s">
        <v>180</v>
      </c>
    </row>
    <row r="144" spans="1:65" s="2" customFormat="1" ht="16.5" customHeight="1">
      <c r="A144" s="30"/>
      <c r="B144" s="138"/>
      <c r="C144" s="139" t="s">
        <v>181</v>
      </c>
      <c r="D144" s="139" t="s">
        <v>123</v>
      </c>
      <c r="E144" s="140" t="s">
        <v>182</v>
      </c>
      <c r="F144" s="141" t="s">
        <v>183</v>
      </c>
      <c r="G144" s="142" t="s">
        <v>171</v>
      </c>
      <c r="H144" s="143">
        <v>3.8</v>
      </c>
      <c r="I144" s="144"/>
      <c r="J144" s="145">
        <f>ROUND(I144*H144,2)</f>
        <v>0</v>
      </c>
      <c r="K144" s="146"/>
      <c r="L144" s="31"/>
      <c r="M144" s="147" t="s">
        <v>1</v>
      </c>
      <c r="N144" s="148" t="s">
        <v>38</v>
      </c>
      <c r="O144" s="56"/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1" t="s">
        <v>127</v>
      </c>
      <c r="AT144" s="151" t="s">
        <v>123</v>
      </c>
      <c r="AU144" s="151" t="s">
        <v>82</v>
      </c>
      <c r="AY144" s="15" t="s">
        <v>121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5" t="s">
        <v>80</v>
      </c>
      <c r="BK144" s="152">
        <f>ROUND(I144*H144,2)</f>
        <v>0</v>
      </c>
      <c r="BL144" s="15" t="s">
        <v>127</v>
      </c>
      <c r="BM144" s="151" t="s">
        <v>184</v>
      </c>
    </row>
    <row r="145" spans="1:65" s="2" customFormat="1" ht="16.5" customHeight="1">
      <c r="A145" s="30"/>
      <c r="B145" s="138"/>
      <c r="C145" s="139" t="s">
        <v>185</v>
      </c>
      <c r="D145" s="139" t="s">
        <v>123</v>
      </c>
      <c r="E145" s="140" t="s">
        <v>186</v>
      </c>
      <c r="F145" s="141" t="s">
        <v>187</v>
      </c>
      <c r="G145" s="142" t="s">
        <v>171</v>
      </c>
      <c r="H145" s="143">
        <v>15.2</v>
      </c>
      <c r="I145" s="144"/>
      <c r="J145" s="145">
        <f>ROUND(I145*H145,2)</f>
        <v>0</v>
      </c>
      <c r="K145" s="146"/>
      <c r="L145" s="31"/>
      <c r="M145" s="147" t="s">
        <v>1</v>
      </c>
      <c r="N145" s="148" t="s">
        <v>38</v>
      </c>
      <c r="O145" s="56"/>
      <c r="P145" s="149">
        <f>O145*H145</f>
        <v>0</v>
      </c>
      <c r="Q145" s="149">
        <v>0</v>
      </c>
      <c r="R145" s="149">
        <f>Q145*H145</f>
        <v>0</v>
      </c>
      <c r="S145" s="149">
        <v>0</v>
      </c>
      <c r="T145" s="150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1" t="s">
        <v>127</v>
      </c>
      <c r="AT145" s="151" t="s">
        <v>123</v>
      </c>
      <c r="AU145" s="151" t="s">
        <v>82</v>
      </c>
      <c r="AY145" s="15" t="s">
        <v>121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5" t="s">
        <v>80</v>
      </c>
      <c r="BK145" s="152">
        <f>ROUND(I145*H145,2)</f>
        <v>0</v>
      </c>
      <c r="BL145" s="15" t="s">
        <v>127</v>
      </c>
      <c r="BM145" s="151" t="s">
        <v>188</v>
      </c>
    </row>
    <row r="146" spans="1:65" s="13" customFormat="1">
      <c r="B146" s="164"/>
      <c r="D146" s="165" t="s">
        <v>173</v>
      </c>
      <c r="F146" s="166" t="s">
        <v>189</v>
      </c>
      <c r="H146" s="167">
        <v>15.2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72" t="s">
        <v>173</v>
      </c>
      <c r="AU146" s="172" t="s">
        <v>82</v>
      </c>
      <c r="AV146" s="13" t="s">
        <v>82</v>
      </c>
      <c r="AW146" s="13" t="s">
        <v>3</v>
      </c>
      <c r="AX146" s="13" t="s">
        <v>80</v>
      </c>
      <c r="AY146" s="172" t="s">
        <v>121</v>
      </c>
    </row>
    <row r="147" spans="1:65" s="2" customFormat="1" ht="16.5" customHeight="1">
      <c r="A147" s="30"/>
      <c r="B147" s="138"/>
      <c r="C147" s="139" t="s">
        <v>8</v>
      </c>
      <c r="D147" s="139" t="s">
        <v>123</v>
      </c>
      <c r="E147" s="140" t="s">
        <v>190</v>
      </c>
      <c r="F147" s="141" t="s">
        <v>191</v>
      </c>
      <c r="G147" s="142" t="s">
        <v>171</v>
      </c>
      <c r="H147" s="143">
        <v>3.8</v>
      </c>
      <c r="I147" s="144"/>
      <c r="J147" s="145">
        <f>ROUND(I147*H147,2)</f>
        <v>0</v>
      </c>
      <c r="K147" s="146"/>
      <c r="L147" s="31"/>
      <c r="M147" s="147" t="s">
        <v>1</v>
      </c>
      <c r="N147" s="148" t="s">
        <v>38</v>
      </c>
      <c r="O147" s="56"/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1" t="s">
        <v>127</v>
      </c>
      <c r="AT147" s="151" t="s">
        <v>123</v>
      </c>
      <c r="AU147" s="151" t="s">
        <v>82</v>
      </c>
      <c r="AY147" s="15" t="s">
        <v>121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5" t="s">
        <v>80</v>
      </c>
      <c r="BK147" s="152">
        <f>ROUND(I147*H147,2)</f>
        <v>0</v>
      </c>
      <c r="BL147" s="15" t="s">
        <v>127</v>
      </c>
      <c r="BM147" s="151" t="s">
        <v>192</v>
      </c>
    </row>
    <row r="148" spans="1:65" s="2" customFormat="1" ht="16.5" customHeight="1">
      <c r="A148" s="30"/>
      <c r="B148" s="138"/>
      <c r="C148" s="139" t="s">
        <v>193</v>
      </c>
      <c r="D148" s="139" t="s">
        <v>123</v>
      </c>
      <c r="E148" s="140" t="s">
        <v>194</v>
      </c>
      <c r="F148" s="141" t="s">
        <v>195</v>
      </c>
      <c r="G148" s="142" t="s">
        <v>171</v>
      </c>
      <c r="H148" s="143">
        <v>3.8</v>
      </c>
      <c r="I148" s="144"/>
      <c r="J148" s="145">
        <f>ROUND(I148*H148,2)</f>
        <v>0</v>
      </c>
      <c r="K148" s="146"/>
      <c r="L148" s="31"/>
      <c r="M148" s="147" t="s">
        <v>1</v>
      </c>
      <c r="N148" s="148" t="s">
        <v>38</v>
      </c>
      <c r="O148" s="56"/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1" t="s">
        <v>127</v>
      </c>
      <c r="AT148" s="151" t="s">
        <v>123</v>
      </c>
      <c r="AU148" s="151" t="s">
        <v>82</v>
      </c>
      <c r="AY148" s="15" t="s">
        <v>121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5" t="s">
        <v>80</v>
      </c>
      <c r="BK148" s="152">
        <f>ROUND(I148*H148,2)</f>
        <v>0</v>
      </c>
      <c r="BL148" s="15" t="s">
        <v>127</v>
      </c>
      <c r="BM148" s="151" t="s">
        <v>196</v>
      </c>
    </row>
    <row r="149" spans="1:65" s="12" customFormat="1" ht="22.9" customHeight="1">
      <c r="B149" s="125"/>
      <c r="D149" s="126" t="s">
        <v>72</v>
      </c>
      <c r="E149" s="136" t="s">
        <v>197</v>
      </c>
      <c r="F149" s="136" t="s">
        <v>198</v>
      </c>
      <c r="I149" s="128"/>
      <c r="J149" s="137">
        <f>BK149</f>
        <v>0</v>
      </c>
      <c r="L149" s="125"/>
      <c r="M149" s="130"/>
      <c r="N149" s="131"/>
      <c r="O149" s="131"/>
      <c r="P149" s="132">
        <f>P150</f>
        <v>0</v>
      </c>
      <c r="Q149" s="131"/>
      <c r="R149" s="132">
        <f>R150</f>
        <v>0</v>
      </c>
      <c r="S149" s="131"/>
      <c r="T149" s="133">
        <f>T150</f>
        <v>0</v>
      </c>
      <c r="AR149" s="126" t="s">
        <v>80</v>
      </c>
      <c r="AT149" s="134" t="s">
        <v>72</v>
      </c>
      <c r="AU149" s="134" t="s">
        <v>80</v>
      </c>
      <c r="AY149" s="126" t="s">
        <v>121</v>
      </c>
      <c r="BK149" s="135">
        <f>BK150</f>
        <v>0</v>
      </c>
    </row>
    <row r="150" spans="1:65" s="2" customFormat="1" ht="16.5" customHeight="1">
      <c r="A150" s="30"/>
      <c r="B150" s="138"/>
      <c r="C150" s="139" t="s">
        <v>199</v>
      </c>
      <c r="D150" s="139" t="s">
        <v>123</v>
      </c>
      <c r="E150" s="140" t="s">
        <v>200</v>
      </c>
      <c r="F150" s="141" t="s">
        <v>201</v>
      </c>
      <c r="G150" s="142" t="s">
        <v>171</v>
      </c>
      <c r="H150" s="143">
        <v>21.997</v>
      </c>
      <c r="I150" s="144"/>
      <c r="J150" s="145">
        <f>ROUND(I150*H150,2)</f>
        <v>0</v>
      </c>
      <c r="K150" s="146"/>
      <c r="L150" s="31"/>
      <c r="M150" s="147" t="s">
        <v>1</v>
      </c>
      <c r="N150" s="148" t="s">
        <v>38</v>
      </c>
      <c r="O150" s="56"/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1" t="s">
        <v>127</v>
      </c>
      <c r="AT150" s="151" t="s">
        <v>123</v>
      </c>
      <c r="AU150" s="151" t="s">
        <v>82</v>
      </c>
      <c r="AY150" s="15" t="s">
        <v>121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5" t="s">
        <v>80</v>
      </c>
      <c r="BK150" s="152">
        <f>ROUND(I150*H150,2)</f>
        <v>0</v>
      </c>
      <c r="BL150" s="15" t="s">
        <v>127</v>
      </c>
      <c r="BM150" s="151" t="s">
        <v>202</v>
      </c>
    </row>
    <row r="151" spans="1:65" s="12" customFormat="1" ht="25.9" customHeight="1">
      <c r="B151" s="125"/>
      <c r="D151" s="126" t="s">
        <v>72</v>
      </c>
      <c r="E151" s="127" t="s">
        <v>203</v>
      </c>
      <c r="F151" s="127" t="s">
        <v>204</v>
      </c>
      <c r="I151" s="128"/>
      <c r="J151" s="129">
        <f>BK151</f>
        <v>0</v>
      </c>
      <c r="L151" s="125"/>
      <c r="M151" s="130"/>
      <c r="N151" s="131"/>
      <c r="O151" s="131"/>
      <c r="P151" s="132">
        <f>P152+P154</f>
        <v>0</v>
      </c>
      <c r="Q151" s="131"/>
      <c r="R151" s="132">
        <f>R152+R154</f>
        <v>0</v>
      </c>
      <c r="S151" s="131"/>
      <c r="T151" s="133">
        <f>T152+T154</f>
        <v>0</v>
      </c>
      <c r="AR151" s="126" t="s">
        <v>144</v>
      </c>
      <c r="AT151" s="134" t="s">
        <v>72</v>
      </c>
      <c r="AU151" s="134" t="s">
        <v>73</v>
      </c>
      <c r="AY151" s="126" t="s">
        <v>121</v>
      </c>
      <c r="BK151" s="135">
        <f>BK152+BK154</f>
        <v>0</v>
      </c>
    </row>
    <row r="152" spans="1:65" s="12" customFormat="1" ht="22.9" customHeight="1">
      <c r="B152" s="125"/>
      <c r="D152" s="126" t="s">
        <v>72</v>
      </c>
      <c r="E152" s="136" t="s">
        <v>205</v>
      </c>
      <c r="F152" s="136" t="s">
        <v>206</v>
      </c>
      <c r="I152" s="128"/>
      <c r="J152" s="137">
        <f>BK152</f>
        <v>0</v>
      </c>
      <c r="L152" s="125"/>
      <c r="M152" s="130"/>
      <c r="N152" s="131"/>
      <c r="O152" s="131"/>
      <c r="P152" s="132">
        <f>P153</f>
        <v>0</v>
      </c>
      <c r="Q152" s="131"/>
      <c r="R152" s="132">
        <f>R153</f>
        <v>0</v>
      </c>
      <c r="S152" s="131"/>
      <c r="T152" s="133">
        <f>T153</f>
        <v>0</v>
      </c>
      <c r="AR152" s="126" t="s">
        <v>144</v>
      </c>
      <c r="AT152" s="134" t="s">
        <v>72</v>
      </c>
      <c r="AU152" s="134" t="s">
        <v>80</v>
      </c>
      <c r="AY152" s="126" t="s">
        <v>121</v>
      </c>
      <c r="BK152" s="135">
        <f>BK153</f>
        <v>0</v>
      </c>
    </row>
    <row r="153" spans="1:65" s="2" customFormat="1" ht="16.5" customHeight="1">
      <c r="A153" s="30"/>
      <c r="B153" s="138"/>
      <c r="C153" s="139" t="s">
        <v>207</v>
      </c>
      <c r="D153" s="139" t="s">
        <v>123</v>
      </c>
      <c r="E153" s="140" t="s">
        <v>208</v>
      </c>
      <c r="F153" s="141" t="s">
        <v>209</v>
      </c>
      <c r="G153" s="142" t="s">
        <v>210</v>
      </c>
      <c r="H153" s="143">
        <v>1.256</v>
      </c>
      <c r="I153" s="144"/>
      <c r="J153" s="145">
        <f>ROUND(I153*H153,2)</f>
        <v>0</v>
      </c>
      <c r="K153" s="146"/>
      <c r="L153" s="31"/>
      <c r="M153" s="147" t="s">
        <v>1</v>
      </c>
      <c r="N153" s="148" t="s">
        <v>38</v>
      </c>
      <c r="O153" s="56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1" t="s">
        <v>211</v>
      </c>
      <c r="AT153" s="151" t="s">
        <v>123</v>
      </c>
      <c r="AU153" s="151" t="s">
        <v>82</v>
      </c>
      <c r="AY153" s="15" t="s">
        <v>121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5" t="s">
        <v>80</v>
      </c>
      <c r="BK153" s="152">
        <f>ROUND(I153*H153,2)</f>
        <v>0</v>
      </c>
      <c r="BL153" s="15" t="s">
        <v>211</v>
      </c>
      <c r="BM153" s="151" t="s">
        <v>212</v>
      </c>
    </row>
    <row r="154" spans="1:65" s="12" customFormat="1" ht="22.9" customHeight="1">
      <c r="B154" s="125"/>
      <c r="D154" s="126" t="s">
        <v>72</v>
      </c>
      <c r="E154" s="136" t="s">
        <v>213</v>
      </c>
      <c r="F154" s="136" t="s">
        <v>214</v>
      </c>
      <c r="I154" s="128"/>
      <c r="J154" s="137">
        <f>BK154</f>
        <v>0</v>
      </c>
      <c r="L154" s="125"/>
      <c r="M154" s="130"/>
      <c r="N154" s="131"/>
      <c r="O154" s="131"/>
      <c r="P154" s="132">
        <f>P155</f>
        <v>0</v>
      </c>
      <c r="Q154" s="131"/>
      <c r="R154" s="132">
        <f>R155</f>
        <v>0</v>
      </c>
      <c r="S154" s="131"/>
      <c r="T154" s="133">
        <f>T155</f>
        <v>0</v>
      </c>
      <c r="AR154" s="126" t="s">
        <v>144</v>
      </c>
      <c r="AT154" s="134" t="s">
        <v>72</v>
      </c>
      <c r="AU154" s="134" t="s">
        <v>80</v>
      </c>
      <c r="AY154" s="126" t="s">
        <v>121</v>
      </c>
      <c r="BK154" s="135">
        <f>BK155</f>
        <v>0</v>
      </c>
    </row>
    <row r="155" spans="1:65" s="2" customFormat="1" ht="16.5" customHeight="1">
      <c r="A155" s="30"/>
      <c r="B155" s="138"/>
      <c r="C155" s="139" t="s">
        <v>215</v>
      </c>
      <c r="D155" s="139" t="s">
        <v>123</v>
      </c>
      <c r="E155" s="140" t="s">
        <v>216</v>
      </c>
      <c r="F155" s="141" t="s">
        <v>217</v>
      </c>
      <c r="G155" s="142" t="s">
        <v>218</v>
      </c>
      <c r="H155" s="143">
        <v>3015.5039999999999</v>
      </c>
      <c r="I155" s="144"/>
      <c r="J155" s="145">
        <f>ROUND(I155*H155,2)</f>
        <v>0</v>
      </c>
      <c r="K155" s="146"/>
      <c r="L155" s="31"/>
      <c r="M155" s="173" t="s">
        <v>1</v>
      </c>
      <c r="N155" s="174" t="s">
        <v>38</v>
      </c>
      <c r="O155" s="175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1" t="s">
        <v>211</v>
      </c>
      <c r="AT155" s="151" t="s">
        <v>123</v>
      </c>
      <c r="AU155" s="151" t="s">
        <v>82</v>
      </c>
      <c r="AY155" s="15" t="s">
        <v>121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5" t="s">
        <v>80</v>
      </c>
      <c r="BK155" s="152">
        <f>ROUND(I155*H155,2)</f>
        <v>0</v>
      </c>
      <c r="BL155" s="15" t="s">
        <v>211</v>
      </c>
      <c r="BM155" s="151" t="s">
        <v>219</v>
      </c>
    </row>
    <row r="156" spans="1:65" s="2" customFormat="1" ht="6.95" customHeight="1">
      <c r="A156" s="30"/>
      <c r="B156" s="45"/>
      <c r="C156" s="46"/>
      <c r="D156" s="46"/>
      <c r="E156" s="46"/>
      <c r="F156" s="46"/>
      <c r="G156" s="46"/>
      <c r="H156" s="46"/>
      <c r="I156" s="46"/>
      <c r="J156" s="46"/>
      <c r="K156" s="46"/>
      <c r="L156" s="31"/>
      <c r="M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</row>
  </sheetData>
  <autoFilter ref="C124:K155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1221-01 - Údržba kláštern...</vt:lpstr>
      <vt:lpstr>'1221-01 - Údržba kláštern...'!Názvy_tisku</vt:lpstr>
      <vt:lpstr>'Rekapitulace stavby'!Názvy_tisku</vt:lpstr>
      <vt:lpstr>'1221-01 - Údržba kláštern...'!Oblast_tisku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Jukl</dc:creator>
  <cp:lastModifiedBy>Lubos</cp:lastModifiedBy>
  <dcterms:created xsi:type="dcterms:W3CDTF">2021-12-03T14:52:18Z</dcterms:created>
  <dcterms:modified xsi:type="dcterms:W3CDTF">2021-12-05T14:17:48Z</dcterms:modified>
</cp:coreProperties>
</file>